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5" yWindow="-405" windowWidth="12615" windowHeight="11760" tabRatio="300"/>
  </bookViews>
  <sheets>
    <sheet name="Прод. прилож" sheetId="13" r:id="rId1"/>
  </sheets>
  <externalReferences>
    <externalReference r:id="rId2"/>
  </externalReference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прилож'!$A$1:$U$1119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J680" i="13" l="1"/>
  <c r="D680" i="13" s="1"/>
  <c r="R680" i="13"/>
  <c r="V680" i="13"/>
  <c r="C680" i="13" l="1"/>
  <c r="D83" i="13" l="1"/>
  <c r="U829" i="13" l="1"/>
  <c r="T829" i="13"/>
  <c r="S829" i="13"/>
  <c r="Q829" i="13"/>
  <c r="P829" i="13"/>
  <c r="O829" i="13"/>
  <c r="N829" i="13"/>
  <c r="M829" i="13"/>
  <c r="L829" i="13"/>
  <c r="K829" i="13"/>
  <c r="I829" i="13"/>
  <c r="H829" i="13"/>
  <c r="G829" i="13"/>
  <c r="F829" i="13"/>
  <c r="E829" i="13"/>
  <c r="V830" i="13"/>
  <c r="R830" i="13"/>
  <c r="R829" i="13" s="1"/>
  <c r="J830" i="13"/>
  <c r="J829" i="13" s="1"/>
  <c r="D830" i="13" l="1"/>
  <c r="C830" i="13" s="1"/>
  <c r="C829" i="13" s="1"/>
  <c r="V829" i="13" s="1"/>
  <c r="D829" i="13" l="1"/>
  <c r="U770" i="13" l="1"/>
  <c r="T770" i="13"/>
  <c r="Q770" i="13"/>
  <c r="O770" i="13"/>
  <c r="M770" i="13"/>
  <c r="L770" i="13"/>
  <c r="K770" i="13"/>
  <c r="V862" i="13" l="1"/>
  <c r="R862" i="13"/>
  <c r="J862" i="13"/>
  <c r="D862" i="13" s="1"/>
  <c r="C862" i="13" l="1"/>
  <c r="U833" i="13" l="1"/>
  <c r="T833" i="13"/>
  <c r="S833" i="13"/>
  <c r="Q833" i="13"/>
  <c r="O833" i="13"/>
  <c r="M833" i="13"/>
  <c r="K833" i="13"/>
  <c r="V957" i="13"/>
  <c r="D957" i="13"/>
  <c r="V958" i="13"/>
  <c r="D958" i="13"/>
  <c r="V956" i="13"/>
  <c r="D956" i="13"/>
  <c r="C957" i="13" l="1"/>
  <c r="C958" i="13"/>
  <c r="C956" i="13"/>
  <c r="R707" i="13" l="1"/>
  <c r="N707" i="13"/>
  <c r="D707" i="13"/>
  <c r="C707" i="13" l="1"/>
  <c r="U678" i="13" l="1"/>
  <c r="T678" i="13"/>
  <c r="S678" i="13"/>
  <c r="Q678" i="13"/>
  <c r="P678" i="13"/>
  <c r="O678" i="13"/>
  <c r="M678" i="13"/>
  <c r="L678" i="13"/>
  <c r="K678" i="13"/>
  <c r="U682" i="13"/>
  <c r="T682" i="13"/>
  <c r="S682" i="13"/>
  <c r="Q682" i="13"/>
  <c r="P682" i="13"/>
  <c r="O682" i="13"/>
  <c r="M682" i="13"/>
  <c r="L682" i="13"/>
  <c r="K682" i="13"/>
  <c r="U705" i="13"/>
  <c r="T705" i="13"/>
  <c r="S705" i="13"/>
  <c r="Q705" i="13"/>
  <c r="P705" i="13"/>
  <c r="O705" i="13"/>
  <c r="M705" i="13"/>
  <c r="L705" i="13"/>
  <c r="K705" i="13"/>
  <c r="J705" i="13"/>
  <c r="I705" i="13"/>
  <c r="H705" i="13"/>
  <c r="G705" i="13"/>
  <c r="F705" i="13"/>
  <c r="U708" i="13"/>
  <c r="T708" i="13"/>
  <c r="S708" i="13"/>
  <c r="Q708" i="13"/>
  <c r="P708" i="13"/>
  <c r="O708" i="13"/>
  <c r="M708" i="13"/>
  <c r="L708" i="13"/>
  <c r="K708" i="13"/>
  <c r="J708" i="13"/>
  <c r="I708" i="13"/>
  <c r="H708" i="13"/>
  <c r="G708" i="13"/>
  <c r="F708" i="13"/>
  <c r="E708" i="13"/>
  <c r="U711" i="13"/>
  <c r="T711" i="13"/>
  <c r="S711" i="13"/>
  <c r="Q711" i="13"/>
  <c r="P711" i="13"/>
  <c r="O711" i="13"/>
  <c r="M711" i="13"/>
  <c r="L711" i="13"/>
  <c r="K711" i="13"/>
  <c r="U714" i="13"/>
  <c r="T714" i="13"/>
  <c r="S714" i="13"/>
  <c r="Q714" i="13"/>
  <c r="P714" i="13"/>
  <c r="O714" i="13"/>
  <c r="M714" i="13"/>
  <c r="L714" i="13"/>
  <c r="K714" i="13"/>
  <c r="I714" i="13"/>
  <c r="H714" i="13"/>
  <c r="G714" i="13"/>
  <c r="F714" i="13"/>
  <c r="U716" i="13"/>
  <c r="T716" i="13"/>
  <c r="S716" i="13"/>
  <c r="Q716" i="13"/>
  <c r="P716" i="13"/>
  <c r="O716" i="13"/>
  <c r="M716" i="13"/>
  <c r="L716" i="13"/>
  <c r="K716" i="13"/>
  <c r="H716" i="13"/>
  <c r="F716" i="13"/>
  <c r="U720" i="13"/>
  <c r="T720" i="13"/>
  <c r="S720" i="13"/>
  <c r="R720" i="13"/>
  <c r="Q720" i="13"/>
  <c r="P720" i="13"/>
  <c r="O720" i="13"/>
  <c r="M720" i="13"/>
  <c r="L720" i="13"/>
  <c r="K720" i="13"/>
  <c r="I720" i="13"/>
  <c r="G720" i="13"/>
  <c r="F720" i="13"/>
  <c r="U722" i="13"/>
  <c r="T722" i="13"/>
  <c r="S722" i="13"/>
  <c r="Q722" i="13"/>
  <c r="P722" i="13"/>
  <c r="O722" i="13"/>
  <c r="M722" i="13"/>
  <c r="L722" i="13"/>
  <c r="K722" i="13"/>
  <c r="J722" i="13"/>
  <c r="I722" i="13"/>
  <c r="H722" i="13"/>
  <c r="G722" i="13"/>
  <c r="F722" i="13"/>
  <c r="E722" i="13"/>
  <c r="U724" i="13"/>
  <c r="T724" i="13"/>
  <c r="S724" i="13"/>
  <c r="Q724" i="13"/>
  <c r="P724" i="13"/>
  <c r="O724" i="13"/>
  <c r="N724" i="13"/>
  <c r="M724" i="13"/>
  <c r="L724" i="13"/>
  <c r="K724" i="13"/>
  <c r="J724" i="13"/>
  <c r="I724" i="13"/>
  <c r="H724" i="13"/>
  <c r="G724" i="13"/>
  <c r="F724" i="13"/>
  <c r="E724" i="13"/>
  <c r="U727" i="13"/>
  <c r="T727" i="13"/>
  <c r="S727" i="13"/>
  <c r="Q727" i="13"/>
  <c r="P727" i="13"/>
  <c r="O727" i="13"/>
  <c r="M727" i="13"/>
  <c r="L727" i="13"/>
  <c r="K727" i="13"/>
  <c r="J727" i="13"/>
  <c r="I727" i="13"/>
  <c r="H727" i="13"/>
  <c r="G727" i="13"/>
  <c r="F727" i="13"/>
  <c r="E727" i="13"/>
  <c r="U732" i="13"/>
  <c r="T732" i="13"/>
  <c r="S732" i="13"/>
  <c r="Q732" i="13"/>
  <c r="P732" i="13"/>
  <c r="O732" i="13"/>
  <c r="M732" i="13"/>
  <c r="L732" i="13"/>
  <c r="K732" i="13"/>
  <c r="J732" i="13"/>
  <c r="I732" i="13"/>
  <c r="H732" i="13"/>
  <c r="G732" i="13"/>
  <c r="F732" i="13"/>
  <c r="E732" i="13"/>
  <c r="U734" i="13"/>
  <c r="T734" i="13"/>
  <c r="S734" i="13"/>
  <c r="Q734" i="13"/>
  <c r="P734" i="13"/>
  <c r="O734" i="13"/>
  <c r="M734" i="13"/>
  <c r="L734" i="13"/>
  <c r="K734" i="13"/>
  <c r="J734" i="13"/>
  <c r="U739" i="13"/>
  <c r="T739" i="13"/>
  <c r="S739" i="13"/>
  <c r="Q739" i="13"/>
  <c r="P739" i="13"/>
  <c r="O739" i="13"/>
  <c r="N739" i="13"/>
  <c r="M739" i="13"/>
  <c r="L739" i="13"/>
  <c r="K739" i="13"/>
  <c r="J739" i="13"/>
  <c r="H739" i="13"/>
  <c r="F739" i="13"/>
  <c r="U741" i="13"/>
  <c r="T741" i="13"/>
  <c r="S741" i="13"/>
  <c r="Q741" i="13"/>
  <c r="P741" i="13"/>
  <c r="O741" i="13"/>
  <c r="M741" i="13"/>
  <c r="L741" i="13"/>
  <c r="K741" i="13"/>
  <c r="J741" i="13"/>
  <c r="I741" i="13"/>
  <c r="H741" i="13"/>
  <c r="G741" i="13"/>
  <c r="F741" i="13"/>
  <c r="E741" i="13"/>
  <c r="U747" i="13"/>
  <c r="T747" i="13"/>
  <c r="S747" i="13"/>
  <c r="Q747" i="13"/>
  <c r="P747" i="13"/>
  <c r="O747" i="13"/>
  <c r="M747" i="13"/>
  <c r="L747" i="13"/>
  <c r="K747" i="13"/>
  <c r="J747" i="13"/>
  <c r="I747" i="13"/>
  <c r="H747" i="13"/>
  <c r="G747" i="13"/>
  <c r="F747" i="13"/>
  <c r="E747" i="13"/>
  <c r="U749" i="13"/>
  <c r="T749" i="13"/>
  <c r="S749" i="13"/>
  <c r="Q749" i="13"/>
  <c r="P749" i="13"/>
  <c r="O749" i="13"/>
  <c r="M749" i="13"/>
  <c r="L749" i="13"/>
  <c r="K749" i="13"/>
  <c r="J749" i="13"/>
  <c r="U751" i="13"/>
  <c r="T751" i="13"/>
  <c r="S751" i="13"/>
  <c r="Q751" i="13"/>
  <c r="P751" i="13"/>
  <c r="O751" i="13"/>
  <c r="M751" i="13"/>
  <c r="L751" i="13"/>
  <c r="K751" i="13"/>
  <c r="J751" i="13"/>
  <c r="I751" i="13"/>
  <c r="H751" i="13"/>
  <c r="G751" i="13"/>
  <c r="F751" i="13"/>
  <c r="E751" i="13"/>
  <c r="U753" i="13"/>
  <c r="T753" i="13"/>
  <c r="S753" i="13"/>
  <c r="Q753" i="13"/>
  <c r="P753" i="13"/>
  <c r="O753" i="13"/>
  <c r="M753" i="13"/>
  <c r="L753" i="13"/>
  <c r="K753" i="13"/>
  <c r="J753" i="13"/>
  <c r="I753" i="13"/>
  <c r="H753" i="13"/>
  <c r="G753" i="13"/>
  <c r="F753" i="13"/>
  <c r="E753" i="13"/>
  <c r="U755" i="13"/>
  <c r="T755" i="13"/>
  <c r="S755" i="13"/>
  <c r="Q755" i="13"/>
  <c r="P755" i="13"/>
  <c r="O755" i="13"/>
  <c r="N755" i="13"/>
  <c r="M755" i="13"/>
  <c r="L755" i="13"/>
  <c r="K755" i="13"/>
  <c r="J755" i="13"/>
  <c r="I755" i="13"/>
  <c r="H755" i="13"/>
  <c r="G755" i="13"/>
  <c r="F755" i="13"/>
  <c r="E755" i="13"/>
  <c r="U757" i="13"/>
  <c r="T757" i="13"/>
  <c r="S757" i="13"/>
  <c r="Q757" i="13"/>
  <c r="P757" i="13"/>
  <c r="O757" i="13"/>
  <c r="M757" i="13"/>
  <c r="L757" i="13"/>
  <c r="K757" i="13"/>
  <c r="J757" i="13"/>
  <c r="I757" i="13"/>
  <c r="H757" i="13"/>
  <c r="G757" i="13"/>
  <c r="F757" i="13"/>
  <c r="E757" i="13"/>
  <c r="U760" i="13"/>
  <c r="T760" i="13"/>
  <c r="S760" i="13"/>
  <c r="Q760" i="13"/>
  <c r="O760" i="13"/>
  <c r="M760" i="13"/>
  <c r="L760" i="13"/>
  <c r="K760" i="13"/>
  <c r="J760" i="13"/>
  <c r="I760" i="13"/>
  <c r="H760" i="13"/>
  <c r="G760" i="13"/>
  <c r="F760" i="13"/>
  <c r="U762" i="13"/>
  <c r="T762" i="13"/>
  <c r="S762" i="13"/>
  <c r="Q762" i="13"/>
  <c r="P762" i="13"/>
  <c r="O762" i="13"/>
  <c r="M762" i="13"/>
  <c r="L762" i="13"/>
  <c r="K762" i="13"/>
  <c r="J762" i="13"/>
  <c r="H762" i="13"/>
  <c r="U766" i="13"/>
  <c r="T766" i="13"/>
  <c r="S766" i="13"/>
  <c r="Q766" i="13"/>
  <c r="P766" i="13"/>
  <c r="O766" i="13"/>
  <c r="M766" i="13"/>
  <c r="L766" i="13"/>
  <c r="K766" i="13"/>
  <c r="J766" i="13"/>
  <c r="I766" i="13"/>
  <c r="H766" i="13"/>
  <c r="G766" i="13"/>
  <c r="F766" i="13"/>
  <c r="E766" i="13"/>
  <c r="U768" i="13"/>
  <c r="T768" i="13"/>
  <c r="S768" i="13"/>
  <c r="Q768" i="13"/>
  <c r="P768" i="13"/>
  <c r="O768" i="13"/>
  <c r="M768" i="13"/>
  <c r="L768" i="13"/>
  <c r="K768" i="13"/>
  <c r="J768" i="13"/>
  <c r="I768" i="13"/>
  <c r="H768" i="13"/>
  <c r="G768" i="13"/>
  <c r="F768" i="13"/>
  <c r="E768" i="13"/>
  <c r="U782" i="13"/>
  <c r="T782" i="13"/>
  <c r="S782" i="13"/>
  <c r="Q782" i="13"/>
  <c r="P782" i="13"/>
  <c r="O782" i="13"/>
  <c r="M782" i="13"/>
  <c r="L782" i="13"/>
  <c r="K782" i="13"/>
  <c r="U784" i="13"/>
  <c r="T784" i="13"/>
  <c r="S784" i="13"/>
  <c r="Q784" i="13"/>
  <c r="P784" i="13"/>
  <c r="O784" i="13"/>
  <c r="M784" i="13"/>
  <c r="L784" i="13"/>
  <c r="K784" i="13"/>
  <c r="U794" i="13"/>
  <c r="T794" i="13"/>
  <c r="S794" i="13"/>
  <c r="Q794" i="13"/>
  <c r="P794" i="13"/>
  <c r="O794" i="13"/>
  <c r="M794" i="13"/>
  <c r="L794" i="13"/>
  <c r="K794" i="13"/>
  <c r="U803" i="13"/>
  <c r="T803" i="13"/>
  <c r="S803" i="13"/>
  <c r="Q803" i="13"/>
  <c r="P803" i="13"/>
  <c r="O803" i="13"/>
  <c r="M803" i="13"/>
  <c r="L803" i="13"/>
  <c r="K803" i="13"/>
  <c r="H803" i="13"/>
  <c r="U807" i="13"/>
  <c r="T807" i="13"/>
  <c r="S807" i="13"/>
  <c r="Q807" i="13"/>
  <c r="O807" i="13"/>
  <c r="M807" i="13"/>
  <c r="L807" i="13"/>
  <c r="K807" i="13"/>
  <c r="U824" i="13"/>
  <c r="T824" i="13"/>
  <c r="S824" i="13"/>
  <c r="R824" i="13"/>
  <c r="Q824" i="13"/>
  <c r="P824" i="13"/>
  <c r="O824" i="13"/>
  <c r="M824" i="13"/>
  <c r="L824" i="13"/>
  <c r="K824" i="13"/>
  <c r="I824" i="13"/>
  <c r="H824" i="13"/>
  <c r="G824" i="13"/>
  <c r="F824" i="13"/>
  <c r="E824" i="13"/>
  <c r="U826" i="13"/>
  <c r="T826" i="13"/>
  <c r="S826" i="13"/>
  <c r="Q826" i="13"/>
  <c r="P826" i="13"/>
  <c r="O826" i="13"/>
  <c r="M826" i="13"/>
  <c r="L826" i="13"/>
  <c r="K826" i="13"/>
  <c r="I826" i="13"/>
  <c r="H826" i="13"/>
  <c r="U831" i="13"/>
  <c r="T831" i="13"/>
  <c r="S831" i="13"/>
  <c r="R831" i="13"/>
  <c r="Q831" i="13"/>
  <c r="P831" i="13"/>
  <c r="O831" i="13"/>
  <c r="M831" i="13"/>
  <c r="L831" i="13"/>
  <c r="K831" i="13"/>
  <c r="I831" i="13"/>
  <c r="G831" i="13"/>
  <c r="E831" i="13"/>
  <c r="U1043" i="13"/>
  <c r="T1043" i="13"/>
  <c r="S1043" i="13"/>
  <c r="Q1043" i="13"/>
  <c r="P1043" i="13"/>
  <c r="O1043" i="13"/>
  <c r="N1043" i="13"/>
  <c r="M1043" i="13"/>
  <c r="L1043" i="13"/>
  <c r="K1043" i="13"/>
  <c r="H1043" i="13"/>
  <c r="U1045" i="13"/>
  <c r="T1045" i="13"/>
  <c r="S1045" i="13"/>
  <c r="Q1045" i="13"/>
  <c r="P1045" i="13"/>
  <c r="O1045" i="13"/>
  <c r="M1045" i="13"/>
  <c r="L1045" i="13"/>
  <c r="K1045" i="13"/>
  <c r="J1045" i="13"/>
  <c r="F1045" i="13"/>
  <c r="E1045" i="13"/>
  <c r="U1047" i="13"/>
  <c r="T1047" i="13"/>
  <c r="S1047" i="13"/>
  <c r="Q1047" i="13"/>
  <c r="P1047" i="13"/>
  <c r="O1047" i="13"/>
  <c r="M1047" i="13"/>
  <c r="L1047" i="13"/>
  <c r="K1047" i="13"/>
  <c r="U1049" i="13"/>
  <c r="T1049" i="13"/>
  <c r="S1049" i="13"/>
  <c r="Q1049" i="13"/>
  <c r="P1049" i="13"/>
  <c r="O1049" i="13"/>
  <c r="N1049" i="13"/>
  <c r="M1049" i="13"/>
  <c r="L1049" i="13"/>
  <c r="K1049" i="13"/>
  <c r="J1049" i="13"/>
  <c r="G1049" i="13"/>
  <c r="U1051" i="13"/>
  <c r="T1051" i="13"/>
  <c r="S1051" i="13"/>
  <c r="Q1051" i="13"/>
  <c r="P1051" i="13"/>
  <c r="O1051" i="13"/>
  <c r="M1051" i="13"/>
  <c r="L1051" i="13"/>
  <c r="K1051" i="13"/>
  <c r="J1051" i="13"/>
  <c r="I1051" i="13"/>
  <c r="H1051" i="13"/>
  <c r="G1051" i="13"/>
  <c r="F1051" i="13"/>
  <c r="E1051" i="13"/>
  <c r="U1054" i="13"/>
  <c r="T1054" i="13"/>
  <c r="S1054" i="13"/>
  <c r="Q1054" i="13"/>
  <c r="P1054" i="13"/>
  <c r="O1054" i="13"/>
  <c r="M1054" i="13"/>
  <c r="L1054" i="13"/>
  <c r="K1054" i="13"/>
  <c r="J1054" i="13"/>
  <c r="I1054" i="13"/>
  <c r="H1054" i="13"/>
  <c r="G1054" i="13"/>
  <c r="F1054" i="13"/>
  <c r="E1054" i="13"/>
  <c r="U1056" i="13"/>
  <c r="T1056" i="13"/>
  <c r="S1056" i="13"/>
  <c r="Q1056" i="13"/>
  <c r="P1056" i="13"/>
  <c r="O1056" i="13"/>
  <c r="M1056" i="13"/>
  <c r="L1056" i="13"/>
  <c r="K1056" i="13"/>
  <c r="J1056" i="13"/>
  <c r="H1056" i="13"/>
  <c r="F1056" i="13"/>
  <c r="U1060" i="13"/>
  <c r="T1060" i="13"/>
  <c r="S1060" i="13"/>
  <c r="Q1060" i="13"/>
  <c r="P1060" i="13"/>
  <c r="O1060" i="13"/>
  <c r="M1060" i="13"/>
  <c r="L1060" i="13"/>
  <c r="K1060" i="13"/>
  <c r="J1060" i="13"/>
  <c r="U1066" i="13"/>
  <c r="T1066" i="13"/>
  <c r="S1066" i="13"/>
  <c r="Q1066" i="13"/>
  <c r="P1066" i="13"/>
  <c r="O1066" i="13"/>
  <c r="M1066" i="13"/>
  <c r="L1066" i="13"/>
  <c r="K1066" i="13"/>
  <c r="J1066" i="13"/>
  <c r="I1066" i="13"/>
  <c r="H1066" i="13"/>
  <c r="G1066" i="13"/>
  <c r="F1066" i="13"/>
  <c r="U1068" i="13"/>
  <c r="T1068" i="13"/>
  <c r="S1068" i="13"/>
  <c r="Q1068" i="13"/>
  <c r="P1068" i="13"/>
  <c r="O1068" i="13"/>
  <c r="M1068" i="13"/>
  <c r="L1068" i="13"/>
  <c r="K1068" i="13"/>
  <c r="J1068" i="13"/>
  <c r="I1068" i="13"/>
  <c r="H1068" i="13"/>
  <c r="G1068" i="13"/>
  <c r="F1068" i="13"/>
  <c r="U1072" i="13"/>
  <c r="T1072" i="13"/>
  <c r="S1072" i="13"/>
  <c r="Q1072" i="13"/>
  <c r="P1072" i="13"/>
  <c r="O1072" i="13"/>
  <c r="M1072" i="13"/>
  <c r="L1072" i="13"/>
  <c r="K1072" i="13"/>
  <c r="J1072" i="13"/>
  <c r="I1072" i="13"/>
  <c r="H1072" i="13"/>
  <c r="G1072" i="13"/>
  <c r="F1072" i="13"/>
  <c r="E1072" i="13"/>
  <c r="U1074" i="13"/>
  <c r="T1074" i="13"/>
  <c r="S1074" i="13"/>
  <c r="Q1074" i="13"/>
  <c r="P1074" i="13"/>
  <c r="O1074" i="13"/>
  <c r="N1074" i="13"/>
  <c r="M1074" i="13"/>
  <c r="L1074" i="13"/>
  <c r="K1074" i="13"/>
  <c r="J1074" i="13"/>
  <c r="H1074" i="13"/>
  <c r="U1076" i="13"/>
  <c r="T1076" i="13"/>
  <c r="S1076" i="13"/>
  <c r="Q1076" i="13"/>
  <c r="P1076" i="13"/>
  <c r="O1076" i="13"/>
  <c r="M1076" i="13"/>
  <c r="L1076" i="13"/>
  <c r="K1076" i="13"/>
  <c r="J1076" i="13"/>
  <c r="I1076" i="13"/>
  <c r="H1076" i="13"/>
  <c r="G1076" i="13"/>
  <c r="U1078" i="13"/>
  <c r="T1078" i="13"/>
  <c r="S1078" i="13"/>
  <c r="Q1078" i="13"/>
  <c r="P1078" i="13"/>
  <c r="O1078" i="13"/>
  <c r="M1078" i="13"/>
  <c r="L1078" i="13"/>
  <c r="K1078" i="13"/>
  <c r="J1078" i="13"/>
  <c r="H1078" i="13"/>
  <c r="U1082" i="13"/>
  <c r="T1082" i="13"/>
  <c r="S1082" i="13"/>
  <c r="Q1082" i="13"/>
  <c r="P1082" i="13"/>
  <c r="O1082" i="13"/>
  <c r="M1082" i="13"/>
  <c r="L1082" i="13"/>
  <c r="K1082" i="13"/>
  <c r="J1082" i="13"/>
  <c r="I1082" i="13"/>
  <c r="H1082" i="13"/>
  <c r="G1082" i="13"/>
  <c r="F1082" i="13"/>
  <c r="E1082" i="13"/>
  <c r="U1084" i="13"/>
  <c r="T1084" i="13"/>
  <c r="S1084" i="13"/>
  <c r="Q1084" i="13"/>
  <c r="P1084" i="13"/>
  <c r="O1084" i="13"/>
  <c r="N1084" i="13"/>
  <c r="M1084" i="13"/>
  <c r="L1084" i="13"/>
  <c r="K1084" i="13"/>
  <c r="J1084" i="13"/>
  <c r="H1084" i="13"/>
  <c r="F1084" i="13"/>
  <c r="U1086" i="13"/>
  <c r="T1086" i="13"/>
  <c r="S1086" i="13"/>
  <c r="R1086" i="13"/>
  <c r="Q1086" i="13"/>
  <c r="P1086" i="13"/>
  <c r="O1086" i="13"/>
  <c r="M1086" i="13"/>
  <c r="L1086" i="13"/>
  <c r="K1086" i="13"/>
  <c r="I1086" i="13"/>
  <c r="H1086" i="13"/>
  <c r="G1086" i="13"/>
  <c r="F1086" i="13"/>
  <c r="E1086" i="13"/>
  <c r="U1088" i="13"/>
  <c r="T1088" i="13"/>
  <c r="S1088" i="13"/>
  <c r="Q1088" i="13"/>
  <c r="P1088" i="13"/>
  <c r="O1088" i="13"/>
  <c r="M1088" i="13"/>
  <c r="L1088" i="13"/>
  <c r="K1088" i="13"/>
  <c r="J1088" i="13"/>
  <c r="U1112" i="13"/>
  <c r="T1112" i="13"/>
  <c r="S1112" i="13"/>
  <c r="Q1112" i="13"/>
  <c r="P1112" i="13"/>
  <c r="O1112" i="13"/>
  <c r="M1112" i="13"/>
  <c r="L1112" i="13"/>
  <c r="K1112" i="13"/>
  <c r="J1112" i="13"/>
  <c r="I1112" i="13"/>
  <c r="H1112" i="13"/>
  <c r="G1112" i="13"/>
  <c r="F1112" i="13"/>
  <c r="E1112" i="13"/>
  <c r="U1116" i="13"/>
  <c r="T1116" i="13"/>
  <c r="S1116" i="13"/>
  <c r="Q1116" i="13"/>
  <c r="P1116" i="13"/>
  <c r="O1116" i="13"/>
  <c r="M1116" i="13"/>
  <c r="L1116" i="13"/>
  <c r="K1116" i="13"/>
  <c r="J1116" i="13"/>
  <c r="I1116" i="13"/>
  <c r="H1116" i="13"/>
  <c r="G1116" i="13"/>
  <c r="F1116" i="13"/>
  <c r="U1118" i="13"/>
  <c r="T1118" i="13"/>
  <c r="S1118" i="13"/>
  <c r="Q1118" i="13"/>
  <c r="P1118" i="13"/>
  <c r="O1118" i="13"/>
  <c r="M1118" i="13"/>
  <c r="L1118" i="13"/>
  <c r="K1118" i="13"/>
  <c r="J1118" i="13"/>
  <c r="I749" i="13"/>
  <c r="H749" i="13"/>
  <c r="G749" i="13"/>
  <c r="F749" i="13"/>
  <c r="E749" i="13"/>
  <c r="I1075" i="13"/>
  <c r="I1074" i="13" s="1"/>
  <c r="G1074" i="13"/>
  <c r="F1074" i="13"/>
  <c r="K677" i="13" l="1"/>
  <c r="U677" i="13"/>
  <c r="T677" i="13"/>
  <c r="M677" i="13"/>
  <c r="O677" i="13"/>
  <c r="Q677" i="13"/>
  <c r="E1074" i="13"/>
  <c r="D1075" i="13"/>
  <c r="D1090" i="13"/>
  <c r="V1110" i="13"/>
  <c r="N1045" i="13"/>
  <c r="R1046" i="13"/>
  <c r="R1045" i="13" s="1"/>
  <c r="I1046" i="13"/>
  <c r="I1045" i="13" s="1"/>
  <c r="H1046" i="13"/>
  <c r="H1045" i="13" s="1"/>
  <c r="G1046" i="13"/>
  <c r="G1045" i="13" s="1"/>
  <c r="D1089" i="13" l="1"/>
  <c r="D1110" i="13"/>
  <c r="C1110" i="13" s="1"/>
  <c r="D1046" i="13"/>
  <c r="D1045" i="13" s="1"/>
  <c r="V1046" i="13"/>
  <c r="C1089" i="13" l="1"/>
  <c r="C1046" i="13"/>
  <c r="C1045" i="13" s="1"/>
  <c r="I1049" i="13"/>
  <c r="H1049" i="13"/>
  <c r="F1049" i="13"/>
  <c r="E1050" i="13"/>
  <c r="E1049" i="13" s="1"/>
  <c r="I762" i="13"/>
  <c r="G762" i="13"/>
  <c r="F762" i="13"/>
  <c r="E762" i="13"/>
  <c r="I1078" i="13"/>
  <c r="G1078" i="13"/>
  <c r="F1078" i="13"/>
  <c r="E1078" i="13"/>
  <c r="F1035" i="13"/>
  <c r="I734" i="13" l="1"/>
  <c r="H734" i="13"/>
  <c r="G734" i="13"/>
  <c r="F734" i="13"/>
  <c r="E734" i="13"/>
  <c r="E1062" i="13" l="1"/>
  <c r="V1095" i="13" l="1"/>
  <c r="H1095" i="13"/>
  <c r="D1095" i="13" s="1"/>
  <c r="C1095" i="13" s="1"/>
  <c r="R1094" i="13"/>
  <c r="V1094" i="13"/>
  <c r="V1093" i="13"/>
  <c r="H1093" i="13"/>
  <c r="R1092" i="13"/>
  <c r="V1092" i="13"/>
  <c r="H1092" i="13"/>
  <c r="D1092" i="13" s="1"/>
  <c r="V1091" i="13"/>
  <c r="H1091" i="13"/>
  <c r="V1098" i="13"/>
  <c r="H1098" i="13"/>
  <c r="V1097" i="13"/>
  <c r="H1097" i="13"/>
  <c r="V813" i="13"/>
  <c r="J813" i="13"/>
  <c r="D1091" i="13" l="1"/>
  <c r="C1091" i="13" s="1"/>
  <c r="D1098" i="13"/>
  <c r="C1098" i="13" s="1"/>
  <c r="D1097" i="13"/>
  <c r="C1097" i="13" s="1"/>
  <c r="D813" i="13"/>
  <c r="C813" i="13" s="1"/>
  <c r="D1093" i="13"/>
  <c r="C1093" i="13" s="1"/>
  <c r="D1094" i="13"/>
  <c r="C1094" i="13" s="1"/>
  <c r="C1092" i="13"/>
  <c r="I1043" i="13"/>
  <c r="G1043" i="13"/>
  <c r="F1043" i="13"/>
  <c r="E1043" i="13"/>
  <c r="E797" i="13"/>
  <c r="F803" i="13"/>
  <c r="U674" i="13"/>
  <c r="T674" i="13"/>
  <c r="S674" i="13"/>
  <c r="R674" i="13"/>
  <c r="Q674" i="13"/>
  <c r="P674" i="13"/>
  <c r="O674" i="13"/>
  <c r="M674" i="13"/>
  <c r="L674" i="13"/>
  <c r="K674" i="13"/>
  <c r="J674" i="13"/>
  <c r="E674" i="13"/>
  <c r="U672" i="13"/>
  <c r="T672" i="13"/>
  <c r="S672" i="13"/>
  <c r="R672" i="13"/>
  <c r="Q672" i="13"/>
  <c r="P672" i="13"/>
  <c r="O672" i="13"/>
  <c r="M672" i="13"/>
  <c r="L672" i="13"/>
  <c r="K672" i="13"/>
  <c r="J672" i="13"/>
  <c r="I672" i="13"/>
  <c r="H672" i="13"/>
  <c r="G672" i="13"/>
  <c r="F672" i="13"/>
  <c r="E672" i="13"/>
  <c r="U658" i="13"/>
  <c r="T658" i="13"/>
  <c r="S658" i="13"/>
  <c r="Q658" i="13"/>
  <c r="P658" i="13"/>
  <c r="O658" i="13"/>
  <c r="M658" i="13"/>
  <c r="L658" i="13"/>
  <c r="K658" i="13"/>
  <c r="J658" i="13"/>
  <c r="I658" i="13"/>
  <c r="G658" i="13"/>
  <c r="F658" i="13"/>
  <c r="U655" i="13"/>
  <c r="T655" i="13"/>
  <c r="S655" i="13"/>
  <c r="R655" i="13"/>
  <c r="Q655" i="13"/>
  <c r="P655" i="13"/>
  <c r="O655" i="13"/>
  <c r="N655" i="13"/>
  <c r="M655" i="13"/>
  <c r="L655" i="13"/>
  <c r="K655" i="13"/>
  <c r="I655" i="13"/>
  <c r="H655" i="13"/>
  <c r="G655" i="13"/>
  <c r="F655" i="13"/>
  <c r="E655" i="13"/>
  <c r="U653" i="13"/>
  <c r="T653" i="13"/>
  <c r="S653" i="13"/>
  <c r="R653" i="13"/>
  <c r="Q653" i="13"/>
  <c r="P653" i="13"/>
  <c r="O653" i="13"/>
  <c r="N653" i="13"/>
  <c r="M653" i="13"/>
  <c r="L653" i="13"/>
  <c r="K653" i="13"/>
  <c r="J653" i="13"/>
  <c r="I653" i="13"/>
  <c r="H653" i="13"/>
  <c r="G653" i="13"/>
  <c r="F653" i="13"/>
  <c r="E653" i="13"/>
  <c r="U651" i="13"/>
  <c r="T651" i="13"/>
  <c r="S651" i="13"/>
  <c r="Q651" i="13"/>
  <c r="P651" i="13"/>
  <c r="O651" i="13"/>
  <c r="M651" i="13"/>
  <c r="L651" i="13"/>
  <c r="K651" i="13"/>
  <c r="J651" i="13"/>
  <c r="I651" i="13"/>
  <c r="H651" i="13"/>
  <c r="G651" i="13"/>
  <c r="F651" i="13"/>
  <c r="E651" i="13"/>
  <c r="U647" i="13"/>
  <c r="T647" i="13"/>
  <c r="S647" i="13"/>
  <c r="Q647" i="13"/>
  <c r="P647" i="13"/>
  <c r="O647" i="13"/>
  <c r="N647" i="13"/>
  <c r="M647" i="13"/>
  <c r="L647" i="13"/>
  <c r="K647" i="13"/>
  <c r="J647" i="13"/>
  <c r="F647" i="13"/>
  <c r="E647" i="13"/>
  <c r="U645" i="13"/>
  <c r="T645" i="13"/>
  <c r="S645" i="13"/>
  <c r="R645" i="13"/>
  <c r="Q645" i="13"/>
  <c r="P645" i="13"/>
  <c r="O645" i="13"/>
  <c r="N645" i="13"/>
  <c r="M645" i="13"/>
  <c r="L645" i="13"/>
  <c r="K645" i="13"/>
  <c r="J645" i="13"/>
  <c r="I645" i="13"/>
  <c r="H645" i="13"/>
  <c r="G645" i="13"/>
  <c r="F645" i="13"/>
  <c r="E645" i="13"/>
  <c r="U635" i="13"/>
  <c r="T635" i="13"/>
  <c r="S635" i="13"/>
  <c r="Q635" i="13"/>
  <c r="P635" i="13"/>
  <c r="O635" i="13"/>
  <c r="M635" i="13"/>
  <c r="L635" i="13"/>
  <c r="K635" i="13"/>
  <c r="J635" i="13"/>
  <c r="I635" i="13"/>
  <c r="G635" i="13"/>
  <c r="F635" i="13"/>
  <c r="U632" i="13"/>
  <c r="T632" i="13"/>
  <c r="S632" i="13"/>
  <c r="Q632" i="13"/>
  <c r="P632" i="13"/>
  <c r="O632" i="13"/>
  <c r="M632" i="13"/>
  <c r="L632" i="13"/>
  <c r="K632" i="13"/>
  <c r="J632" i="13"/>
  <c r="I632" i="13"/>
  <c r="H632" i="13"/>
  <c r="G632" i="13"/>
  <c r="F632" i="13"/>
  <c r="U630" i="13"/>
  <c r="T630" i="13"/>
  <c r="S630" i="13"/>
  <c r="Q630" i="13"/>
  <c r="P630" i="13"/>
  <c r="O630" i="13"/>
  <c r="M630" i="13"/>
  <c r="L630" i="13"/>
  <c r="K630" i="13"/>
  <c r="J630" i="13"/>
  <c r="I630" i="13"/>
  <c r="H630" i="13"/>
  <c r="G630" i="13"/>
  <c r="U627" i="13"/>
  <c r="T627" i="13"/>
  <c r="S627" i="13"/>
  <c r="Q627" i="13"/>
  <c r="P627" i="13"/>
  <c r="O627" i="13"/>
  <c r="M627" i="13"/>
  <c r="L627" i="13"/>
  <c r="K627" i="13"/>
  <c r="J627" i="13"/>
  <c r="I627" i="13"/>
  <c r="H627" i="13"/>
  <c r="G627" i="13"/>
  <c r="F627" i="13"/>
  <c r="E627" i="13"/>
  <c r="U425" i="13"/>
  <c r="T425" i="13"/>
  <c r="S425" i="13"/>
  <c r="Q425" i="13"/>
  <c r="P425" i="13"/>
  <c r="O425" i="13"/>
  <c r="M425" i="13"/>
  <c r="L425" i="13"/>
  <c r="K425" i="13"/>
  <c r="I425" i="13"/>
  <c r="G425" i="13"/>
  <c r="F425" i="13"/>
  <c r="E425" i="13"/>
  <c r="U423" i="13"/>
  <c r="T423" i="13"/>
  <c r="S423" i="13"/>
  <c r="R423" i="13"/>
  <c r="Q423" i="13"/>
  <c r="P423" i="13"/>
  <c r="O423" i="13"/>
  <c r="N423" i="13"/>
  <c r="M423" i="13"/>
  <c r="L423" i="13"/>
  <c r="K423" i="13"/>
  <c r="I423" i="13"/>
  <c r="G423" i="13"/>
  <c r="E423" i="13"/>
  <c r="U420" i="13"/>
  <c r="T420" i="13"/>
  <c r="S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E420" i="13"/>
  <c r="U418" i="13"/>
  <c r="T418" i="13"/>
  <c r="S418" i="13"/>
  <c r="R418" i="13"/>
  <c r="Q418" i="13"/>
  <c r="P418" i="13"/>
  <c r="O418" i="13"/>
  <c r="N418" i="13"/>
  <c r="M418" i="13"/>
  <c r="L418" i="13"/>
  <c r="K418" i="13"/>
  <c r="I418" i="13"/>
  <c r="H418" i="13"/>
  <c r="G418" i="13"/>
  <c r="F418" i="13"/>
  <c r="E418" i="13"/>
  <c r="U416" i="13"/>
  <c r="T416" i="13"/>
  <c r="S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U399" i="13"/>
  <c r="T399" i="13"/>
  <c r="S399" i="13"/>
  <c r="Q399" i="13"/>
  <c r="P399" i="13"/>
  <c r="O399" i="13"/>
  <c r="M399" i="13"/>
  <c r="L399" i="13"/>
  <c r="K399" i="13"/>
  <c r="I399" i="13"/>
  <c r="G399" i="13"/>
  <c r="E399" i="13"/>
  <c r="U397" i="13"/>
  <c r="T397" i="13"/>
  <c r="S397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U389" i="13"/>
  <c r="T389" i="13"/>
  <c r="S389" i="13"/>
  <c r="Q389" i="13"/>
  <c r="P389" i="13"/>
  <c r="O389" i="13"/>
  <c r="M389" i="13"/>
  <c r="L389" i="13"/>
  <c r="K389" i="13"/>
  <c r="I389" i="13"/>
  <c r="G389" i="13"/>
  <c r="E389" i="13"/>
  <c r="U382" i="13"/>
  <c r="T382" i="13"/>
  <c r="S382" i="13"/>
  <c r="Q382" i="13"/>
  <c r="P382" i="13"/>
  <c r="O382" i="13"/>
  <c r="N382" i="13"/>
  <c r="M382" i="13"/>
  <c r="L382" i="13"/>
  <c r="K382" i="13"/>
  <c r="U362" i="13"/>
  <c r="T362" i="13"/>
  <c r="Q362" i="13"/>
  <c r="O362" i="13"/>
  <c r="M362" i="13"/>
  <c r="L362" i="13"/>
  <c r="K362" i="13"/>
  <c r="I362" i="13"/>
  <c r="G362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E356" i="13"/>
  <c r="U352" i="13"/>
  <c r="T352" i="13"/>
  <c r="S352" i="13"/>
  <c r="R352" i="13"/>
  <c r="Q352" i="13"/>
  <c r="P352" i="13"/>
  <c r="O352" i="13"/>
  <c r="N352" i="13"/>
  <c r="M352" i="13"/>
  <c r="L352" i="13"/>
  <c r="K352" i="13"/>
  <c r="J352" i="13"/>
  <c r="I352" i="13"/>
  <c r="H352" i="13"/>
  <c r="G352" i="13"/>
  <c r="F352" i="13"/>
  <c r="E352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E348" i="13"/>
  <c r="U346" i="13"/>
  <c r="T346" i="13"/>
  <c r="S346" i="13"/>
  <c r="R346" i="13"/>
  <c r="Q346" i="13"/>
  <c r="P346" i="13"/>
  <c r="O346" i="13"/>
  <c r="M346" i="13"/>
  <c r="L346" i="13"/>
  <c r="K346" i="13"/>
  <c r="J346" i="13"/>
  <c r="I346" i="13"/>
  <c r="H346" i="13"/>
  <c r="G346" i="13"/>
  <c r="F346" i="13"/>
  <c r="E346" i="13"/>
  <c r="U343" i="13"/>
  <c r="T343" i="13"/>
  <c r="S343" i="13"/>
  <c r="R343" i="13"/>
  <c r="Q343" i="13"/>
  <c r="P343" i="13"/>
  <c r="O343" i="13"/>
  <c r="N343" i="13"/>
  <c r="M343" i="13"/>
  <c r="L343" i="13"/>
  <c r="K343" i="13"/>
  <c r="J343" i="13"/>
  <c r="I343" i="13"/>
  <c r="H343" i="13"/>
  <c r="G343" i="13"/>
  <c r="F343" i="13"/>
  <c r="E343" i="13"/>
  <c r="U341" i="13"/>
  <c r="T341" i="13"/>
  <c r="S341" i="13"/>
  <c r="Q341" i="13"/>
  <c r="P341" i="13"/>
  <c r="O341" i="13"/>
  <c r="N341" i="13"/>
  <c r="M341" i="13"/>
  <c r="L341" i="13"/>
  <c r="K341" i="13"/>
  <c r="J341" i="13"/>
  <c r="U338" i="13"/>
  <c r="T338" i="13"/>
  <c r="S338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U336" i="13"/>
  <c r="T336" i="13"/>
  <c r="S336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U328" i="13"/>
  <c r="T328" i="13"/>
  <c r="S328" i="13"/>
  <c r="Q328" i="13"/>
  <c r="P328" i="13"/>
  <c r="O328" i="13"/>
  <c r="N328" i="13"/>
  <c r="M328" i="13"/>
  <c r="L328" i="13"/>
  <c r="K328" i="13"/>
  <c r="J328" i="13"/>
  <c r="U323" i="13"/>
  <c r="T323" i="13"/>
  <c r="S323" i="13"/>
  <c r="R323" i="13"/>
  <c r="Q323" i="13"/>
  <c r="P323" i="13"/>
  <c r="O323" i="13"/>
  <c r="N323" i="13"/>
  <c r="M323" i="13"/>
  <c r="L323" i="13"/>
  <c r="K323" i="13"/>
  <c r="I323" i="13"/>
  <c r="G323" i="13"/>
  <c r="E323" i="13"/>
  <c r="U320" i="13"/>
  <c r="T320" i="13"/>
  <c r="S320" i="13"/>
  <c r="R320" i="13"/>
  <c r="Q320" i="13"/>
  <c r="P320" i="13"/>
  <c r="O320" i="13"/>
  <c r="M320" i="13"/>
  <c r="L320" i="13"/>
  <c r="K320" i="13"/>
  <c r="J320" i="13"/>
  <c r="I320" i="13"/>
  <c r="H320" i="13"/>
  <c r="G320" i="13"/>
  <c r="F320" i="13"/>
  <c r="E320" i="13"/>
  <c r="U318" i="13"/>
  <c r="T318" i="13"/>
  <c r="S318" i="13"/>
  <c r="R318" i="13"/>
  <c r="Q318" i="13"/>
  <c r="P318" i="13"/>
  <c r="O318" i="13"/>
  <c r="N318" i="13"/>
  <c r="M318" i="13"/>
  <c r="L318" i="13"/>
  <c r="K318" i="13"/>
  <c r="I318" i="13"/>
  <c r="H318" i="13"/>
  <c r="G318" i="13"/>
  <c r="F318" i="13"/>
  <c r="E318" i="13"/>
  <c r="U315" i="13"/>
  <c r="T315" i="13"/>
  <c r="S315" i="13"/>
  <c r="R315" i="13"/>
  <c r="Q315" i="13"/>
  <c r="P315" i="13"/>
  <c r="O315" i="13"/>
  <c r="N315" i="13"/>
  <c r="M315" i="13"/>
  <c r="L315" i="13"/>
  <c r="K315" i="13"/>
  <c r="J315" i="13"/>
  <c r="I315" i="13"/>
  <c r="H315" i="13"/>
  <c r="G315" i="13"/>
  <c r="F315" i="13"/>
  <c r="E315" i="13"/>
  <c r="U311" i="13"/>
  <c r="T311" i="13"/>
  <c r="S311" i="13"/>
  <c r="R311" i="13"/>
  <c r="Q311" i="13"/>
  <c r="P311" i="13"/>
  <c r="O311" i="13"/>
  <c r="N311" i="13"/>
  <c r="M311" i="13"/>
  <c r="L311" i="13"/>
  <c r="K311" i="13"/>
  <c r="J311" i="13"/>
  <c r="I311" i="13"/>
  <c r="H311" i="13"/>
  <c r="G311" i="13"/>
  <c r="F311" i="13"/>
  <c r="E311" i="13"/>
  <c r="U309" i="13"/>
  <c r="T309" i="13"/>
  <c r="S309" i="13"/>
  <c r="R309" i="13"/>
  <c r="Q309" i="13"/>
  <c r="P309" i="13"/>
  <c r="O309" i="13"/>
  <c r="M309" i="13"/>
  <c r="L309" i="13"/>
  <c r="K309" i="13"/>
  <c r="J309" i="13"/>
  <c r="I309" i="13"/>
  <c r="H309" i="13"/>
  <c r="G309" i="13"/>
  <c r="F309" i="13"/>
  <c r="E309" i="13"/>
  <c r="U289" i="13"/>
  <c r="T289" i="13"/>
  <c r="S289" i="13"/>
  <c r="Q289" i="13"/>
  <c r="P289" i="13"/>
  <c r="O289" i="13"/>
  <c r="M289" i="13"/>
  <c r="L289" i="13"/>
  <c r="K289" i="13"/>
  <c r="I289" i="13"/>
  <c r="H289" i="13"/>
  <c r="G289" i="13"/>
  <c r="U286" i="13"/>
  <c r="T286" i="13"/>
  <c r="S286" i="13"/>
  <c r="Q286" i="13"/>
  <c r="P286" i="13"/>
  <c r="O286" i="13"/>
  <c r="M286" i="13"/>
  <c r="L286" i="13"/>
  <c r="K286" i="13"/>
  <c r="I286" i="13"/>
  <c r="G286" i="13"/>
  <c r="V965" i="13"/>
  <c r="D965" i="13"/>
  <c r="V924" i="13"/>
  <c r="D924" i="13"/>
  <c r="C965" i="13" l="1"/>
  <c r="C924" i="13"/>
  <c r="N720" i="13"/>
  <c r="E720" i="13"/>
  <c r="V796" i="13" l="1"/>
  <c r="J796" i="13"/>
  <c r="J795" i="13"/>
  <c r="V894" i="13"/>
  <c r="D894" i="13"/>
  <c r="R1118" i="13"/>
  <c r="N1118" i="13"/>
  <c r="E1118" i="13"/>
  <c r="E1060" i="13"/>
  <c r="F1060" i="13"/>
  <c r="I1060" i="13"/>
  <c r="V1065" i="13"/>
  <c r="H1065" i="13"/>
  <c r="H1060" i="13" s="1"/>
  <c r="G1060" i="13"/>
  <c r="V1064" i="13"/>
  <c r="D1064" i="13"/>
  <c r="D1003" i="13"/>
  <c r="V1003" i="13"/>
  <c r="R1003" i="13"/>
  <c r="V1002" i="13"/>
  <c r="R1002" i="13"/>
  <c r="V1001" i="13"/>
  <c r="R1001" i="13"/>
  <c r="V996" i="13"/>
  <c r="V906" i="13"/>
  <c r="R906" i="13"/>
  <c r="J906" i="13"/>
  <c r="N816" i="13"/>
  <c r="V816" i="13" s="1"/>
  <c r="J816" i="13"/>
  <c r="H816" i="13"/>
  <c r="V812" i="13"/>
  <c r="J812" i="13"/>
  <c r="H812" i="13"/>
  <c r="V801" i="13"/>
  <c r="H801" i="13"/>
  <c r="F801" i="13"/>
  <c r="V800" i="13"/>
  <c r="J800" i="13"/>
  <c r="V771" i="13"/>
  <c r="E714" i="13"/>
  <c r="V715" i="13"/>
  <c r="J715" i="13"/>
  <c r="J714" i="13" s="1"/>
  <c r="V815" i="13"/>
  <c r="J815" i="13"/>
  <c r="H815" i="13"/>
  <c r="E1077" i="13"/>
  <c r="R1070" i="13"/>
  <c r="N1070" i="13"/>
  <c r="I794" i="13" l="1"/>
  <c r="F794" i="13"/>
  <c r="H794" i="13"/>
  <c r="G794" i="13"/>
  <c r="E794" i="13"/>
  <c r="D771" i="13"/>
  <c r="V795" i="13"/>
  <c r="D795" i="13"/>
  <c r="C894" i="13"/>
  <c r="D796" i="13"/>
  <c r="C796" i="13" s="1"/>
  <c r="C1003" i="13"/>
  <c r="D1065" i="13"/>
  <c r="C1065" i="13" s="1"/>
  <c r="C1064" i="13"/>
  <c r="D906" i="13"/>
  <c r="C906" i="13" s="1"/>
  <c r="D996" i="13"/>
  <c r="C996" i="13" s="1"/>
  <c r="D1002" i="13"/>
  <c r="C1002" i="13" s="1"/>
  <c r="D1001" i="13"/>
  <c r="C1001" i="13" s="1"/>
  <c r="D816" i="13"/>
  <c r="C816" i="13" s="1"/>
  <c r="D800" i="13"/>
  <c r="C800" i="13" s="1"/>
  <c r="D801" i="13"/>
  <c r="C801" i="13" s="1"/>
  <c r="D715" i="13"/>
  <c r="C715" i="13" s="1"/>
  <c r="D815" i="13"/>
  <c r="C815" i="13" s="1"/>
  <c r="R788" i="13"/>
  <c r="R782" i="13"/>
  <c r="N782" i="13"/>
  <c r="E782" i="13"/>
  <c r="C295" i="13"/>
  <c r="V950" i="13"/>
  <c r="J950" i="13"/>
  <c r="R948" i="13"/>
  <c r="N948" i="13"/>
  <c r="V948" i="13" s="1"/>
  <c r="D948" i="13"/>
  <c r="C795" i="13" l="1"/>
  <c r="C771" i="13"/>
  <c r="D950" i="13"/>
  <c r="C950" i="13" s="1"/>
  <c r="C948" i="13"/>
  <c r="E1056" i="13"/>
  <c r="G1056" i="13"/>
  <c r="I1056" i="13"/>
  <c r="N826" i="13"/>
  <c r="G826" i="13"/>
  <c r="F826" i="13"/>
  <c r="E826" i="13"/>
  <c r="E976" i="13"/>
  <c r="N711" i="13"/>
  <c r="V839" i="13"/>
  <c r="D839" i="13"/>
  <c r="N831" i="13"/>
  <c r="J832" i="13"/>
  <c r="J831" i="13" s="1"/>
  <c r="H832" i="13"/>
  <c r="H831" i="13" s="1"/>
  <c r="F832" i="13"/>
  <c r="F831" i="13" s="1"/>
  <c r="N1086" i="13"/>
  <c r="J1087" i="13"/>
  <c r="J1086" i="13" s="1"/>
  <c r="N824" i="13"/>
  <c r="J825" i="13"/>
  <c r="J824" i="13" s="1"/>
  <c r="R769" i="13"/>
  <c r="R768" i="13" s="1"/>
  <c r="N769" i="13"/>
  <c r="N768" i="13" s="1"/>
  <c r="D769" i="13"/>
  <c r="D768" i="13" s="1"/>
  <c r="D690" i="13"/>
  <c r="C690" i="13" s="1"/>
  <c r="D812" i="13"/>
  <c r="C812" i="13" s="1"/>
  <c r="V769" i="13" l="1"/>
  <c r="D825" i="13"/>
  <c r="D824" i="13" s="1"/>
  <c r="V832" i="13"/>
  <c r="C1090" i="13"/>
  <c r="C839" i="13"/>
  <c r="D832" i="13"/>
  <c r="D831" i="13" s="1"/>
  <c r="V1087" i="13"/>
  <c r="D1087" i="13"/>
  <c r="D1086" i="13" s="1"/>
  <c r="V825" i="13"/>
  <c r="C769" i="13"/>
  <c r="C768" i="13" s="1"/>
  <c r="E1116" i="13"/>
  <c r="E1111" i="13"/>
  <c r="F1109" i="13"/>
  <c r="F1108" i="13"/>
  <c r="I1084" i="13"/>
  <c r="G1084" i="13"/>
  <c r="E1084" i="13"/>
  <c r="E962" i="13"/>
  <c r="C825" i="13" l="1"/>
  <c r="C824" i="13" s="1"/>
  <c r="V824" i="13" s="1"/>
  <c r="C832" i="13"/>
  <c r="C831" i="13" s="1"/>
  <c r="C1087" i="13"/>
  <c r="C1086" i="13" s="1"/>
  <c r="V831" i="13" l="1"/>
  <c r="N744" i="13"/>
  <c r="R755" i="13"/>
  <c r="N836" i="13"/>
  <c r="F678" i="13" l="1"/>
  <c r="I678" i="13"/>
  <c r="E678" i="13"/>
  <c r="R429" i="13"/>
  <c r="N502" i="13"/>
  <c r="N529" i="13" l="1"/>
  <c r="V529" i="13" s="1"/>
  <c r="D529" i="13"/>
  <c r="C529" i="13" l="1"/>
  <c r="R1116" i="13"/>
  <c r="R1115" i="13"/>
  <c r="R1113" i="13"/>
  <c r="R1111" i="13"/>
  <c r="R1108" i="13"/>
  <c r="R1103" i="13"/>
  <c r="R1102" i="13"/>
  <c r="R1100" i="13"/>
  <c r="R1099" i="13"/>
  <c r="R1085" i="13"/>
  <c r="R1084" i="13" s="1"/>
  <c r="R1083" i="13"/>
  <c r="R1082" i="13" s="1"/>
  <c r="R1081" i="13"/>
  <c r="R1080" i="13"/>
  <c r="R1079" i="13"/>
  <c r="R1076" i="13"/>
  <c r="R1075" i="13"/>
  <c r="R1074" i="13" s="1"/>
  <c r="R1072" i="13"/>
  <c r="R1068" i="13"/>
  <c r="R1067" i="13"/>
  <c r="R1066" i="13" s="1"/>
  <c r="R1062" i="13"/>
  <c r="R1059" i="13"/>
  <c r="R1057" i="13"/>
  <c r="R1055" i="13"/>
  <c r="R1054" i="13" s="1"/>
  <c r="R1050" i="13"/>
  <c r="R1049" i="13" s="1"/>
  <c r="R1043" i="13"/>
  <c r="R1042" i="13"/>
  <c r="R1041" i="13"/>
  <c r="R1040" i="13"/>
  <c r="R1033" i="13"/>
  <c r="R1032" i="13"/>
  <c r="R1031" i="13"/>
  <c r="R1030" i="13"/>
  <c r="R1029" i="13"/>
  <c r="R1028" i="13"/>
  <c r="R1027" i="13"/>
  <c r="R1026" i="13"/>
  <c r="R1025" i="13"/>
  <c r="R1024" i="13"/>
  <c r="R1023" i="13"/>
  <c r="R1022" i="13"/>
  <c r="R1021" i="13"/>
  <c r="R1020" i="13"/>
  <c r="R1018" i="13"/>
  <c r="R1017" i="13"/>
  <c r="R1016" i="13"/>
  <c r="R1015" i="13"/>
  <c r="R1014" i="13"/>
  <c r="R1013" i="13"/>
  <c r="R1010" i="13"/>
  <c r="R1009" i="13"/>
  <c r="R1006" i="13"/>
  <c r="R1005" i="13"/>
  <c r="R1004" i="13"/>
  <c r="R1000" i="13"/>
  <c r="R999" i="13"/>
  <c r="R998" i="13"/>
  <c r="R993" i="13"/>
  <c r="R992" i="13"/>
  <c r="R991" i="13"/>
  <c r="R990" i="13"/>
  <c r="R989" i="13"/>
  <c r="R988" i="13"/>
  <c r="R987" i="13"/>
  <c r="R986" i="13"/>
  <c r="R985" i="13"/>
  <c r="R984" i="13"/>
  <c r="R983" i="13"/>
  <c r="R982" i="13"/>
  <c r="R981" i="13"/>
  <c r="R980" i="13"/>
  <c r="R978" i="13"/>
  <c r="R977" i="13"/>
  <c r="R975" i="13"/>
  <c r="R974" i="13"/>
  <c r="R973" i="13"/>
  <c r="R972" i="13"/>
  <c r="R971" i="13"/>
  <c r="R970" i="13"/>
  <c r="R967" i="13"/>
  <c r="R964" i="13"/>
  <c r="R963" i="13"/>
  <c r="R962" i="13"/>
  <c r="R961" i="13"/>
  <c r="R959" i="13"/>
  <c r="R837" i="13"/>
  <c r="R955" i="13"/>
  <c r="R954" i="13"/>
  <c r="R953" i="13"/>
  <c r="R952" i="13"/>
  <c r="R951" i="13"/>
  <c r="R949" i="13"/>
  <c r="R947" i="13"/>
  <c r="R946" i="13"/>
  <c r="R945" i="13"/>
  <c r="R944" i="13"/>
  <c r="R943" i="13"/>
  <c r="R942" i="13"/>
  <c r="R940" i="13"/>
  <c r="R938" i="13"/>
  <c r="R934" i="13"/>
  <c r="R933" i="13"/>
  <c r="R932" i="13"/>
  <c r="R931" i="13"/>
  <c r="R929" i="13"/>
  <c r="R928" i="13"/>
  <c r="R930" i="13"/>
  <c r="R927" i="13"/>
  <c r="R926" i="13"/>
  <c r="R925" i="13"/>
  <c r="R923" i="13"/>
  <c r="R922" i="13"/>
  <c r="R921" i="13"/>
  <c r="R920" i="13"/>
  <c r="R919" i="13"/>
  <c r="R918" i="13"/>
  <c r="R917" i="13"/>
  <c r="R916" i="13"/>
  <c r="R915" i="13"/>
  <c r="R914" i="13"/>
  <c r="R913" i="13"/>
  <c r="R912" i="13"/>
  <c r="R909" i="13"/>
  <c r="R908" i="13"/>
  <c r="R907" i="13"/>
  <c r="R905" i="13"/>
  <c r="R904" i="13"/>
  <c r="R903" i="13"/>
  <c r="R902" i="13"/>
  <c r="R901" i="13"/>
  <c r="R900" i="13"/>
  <c r="R899" i="13"/>
  <c r="R898" i="13"/>
  <c r="R897" i="13"/>
  <c r="R895" i="13"/>
  <c r="R892" i="13"/>
  <c r="R890" i="13"/>
  <c r="R889" i="13"/>
  <c r="R888" i="13"/>
  <c r="R887" i="13"/>
  <c r="R885" i="13"/>
  <c r="R884" i="13"/>
  <c r="R883" i="13"/>
  <c r="R882" i="13"/>
  <c r="R881" i="13"/>
  <c r="R880" i="13"/>
  <c r="R879" i="13"/>
  <c r="R878" i="13"/>
  <c r="R877" i="13"/>
  <c r="R876" i="13"/>
  <c r="R875" i="13"/>
  <c r="R874" i="13"/>
  <c r="R873" i="13"/>
  <c r="R872" i="13"/>
  <c r="R871" i="13"/>
  <c r="R870" i="13"/>
  <c r="R869" i="13"/>
  <c r="R868" i="13"/>
  <c r="R867" i="13"/>
  <c r="R866" i="13"/>
  <c r="R865" i="13"/>
  <c r="R860" i="13"/>
  <c r="R859" i="13"/>
  <c r="R858" i="13"/>
  <c r="R857" i="13"/>
  <c r="R1053" i="13"/>
  <c r="R1052" i="13"/>
  <c r="R856" i="13"/>
  <c r="R855" i="13"/>
  <c r="R854" i="13"/>
  <c r="R853" i="13"/>
  <c r="R850" i="13"/>
  <c r="R849" i="13"/>
  <c r="R847" i="13"/>
  <c r="R846" i="13"/>
  <c r="R845" i="13"/>
  <c r="R842" i="13"/>
  <c r="R841" i="13"/>
  <c r="R840" i="13"/>
  <c r="R834" i="13"/>
  <c r="R826" i="13"/>
  <c r="R817" i="13"/>
  <c r="R811" i="13"/>
  <c r="R809" i="13"/>
  <c r="R808" i="13"/>
  <c r="R805" i="13"/>
  <c r="R799" i="13"/>
  <c r="R792" i="13"/>
  <c r="R791" i="13"/>
  <c r="R786" i="13"/>
  <c r="R781" i="13"/>
  <c r="R780" i="13"/>
  <c r="R776" i="13"/>
  <c r="R767" i="13"/>
  <c r="R766" i="13" s="1"/>
  <c r="R765" i="13"/>
  <c r="R764" i="13"/>
  <c r="R761" i="13"/>
  <c r="R760" i="13" s="1"/>
  <c r="R759" i="13"/>
  <c r="R758" i="13"/>
  <c r="R754" i="13"/>
  <c r="R753" i="13" s="1"/>
  <c r="R752" i="13"/>
  <c r="R751" i="13" s="1"/>
  <c r="R750" i="13"/>
  <c r="R749" i="13" s="1"/>
  <c r="R748" i="13"/>
  <c r="R747" i="13" s="1"/>
  <c r="R746" i="13"/>
  <c r="R745" i="13"/>
  <c r="R743" i="13"/>
  <c r="R742" i="13"/>
  <c r="R740" i="13"/>
  <c r="R739" i="13" s="1"/>
  <c r="R738" i="13"/>
  <c r="R737" i="13"/>
  <c r="R736" i="13"/>
  <c r="R735" i="13"/>
  <c r="R733" i="13"/>
  <c r="R732" i="13" s="1"/>
  <c r="R730" i="13"/>
  <c r="R731" i="13"/>
  <c r="R729" i="13"/>
  <c r="R728" i="13"/>
  <c r="R726" i="13"/>
  <c r="R725" i="13"/>
  <c r="R723" i="13"/>
  <c r="R722" i="13" s="1"/>
  <c r="R719" i="13"/>
  <c r="R717" i="13"/>
  <c r="R712" i="13"/>
  <c r="R710" i="13"/>
  <c r="R704" i="13"/>
  <c r="R703" i="13"/>
  <c r="R702" i="13"/>
  <c r="R701" i="13"/>
  <c r="R700" i="13"/>
  <c r="R699" i="13"/>
  <c r="R698" i="13"/>
  <c r="R697" i="13"/>
  <c r="R696" i="13"/>
  <c r="R695" i="13"/>
  <c r="R694" i="13"/>
  <c r="R693" i="13"/>
  <c r="R692" i="13"/>
  <c r="P833" i="13"/>
  <c r="P760" i="13"/>
  <c r="I739" i="13"/>
  <c r="G739" i="13"/>
  <c r="F1076" i="13"/>
  <c r="F807" i="13"/>
  <c r="F702" i="13"/>
  <c r="I682" i="13" l="1"/>
  <c r="E1088" i="13"/>
  <c r="I1088" i="13"/>
  <c r="P807" i="13"/>
  <c r="R714" i="13"/>
  <c r="R757" i="13"/>
  <c r="R1056" i="13"/>
  <c r="L833" i="13"/>
  <c r="L677" i="13" s="1"/>
  <c r="R711" i="13"/>
  <c r="R716" i="13"/>
  <c r="R734" i="13"/>
  <c r="R1078" i="13"/>
  <c r="R741" i="13"/>
  <c r="R784" i="13"/>
  <c r="F784" i="13"/>
  <c r="F1088" i="13"/>
  <c r="I716" i="13"/>
  <c r="R708" i="13"/>
  <c r="R724" i="13"/>
  <c r="R762" i="13"/>
  <c r="R807" i="13"/>
  <c r="R1051" i="13"/>
  <c r="R1060" i="13"/>
  <c r="R1112" i="13"/>
  <c r="F682" i="13"/>
  <c r="I807" i="13"/>
  <c r="R727" i="13"/>
  <c r="R794" i="13"/>
  <c r="E1076" i="13"/>
  <c r="E1068" i="13"/>
  <c r="E1066" i="13"/>
  <c r="E760" i="13"/>
  <c r="E739" i="13"/>
  <c r="E711" i="13"/>
  <c r="E706" i="13"/>
  <c r="E705" i="13" s="1"/>
  <c r="N1116" i="13"/>
  <c r="N1112" i="13"/>
  <c r="N1103" i="13"/>
  <c r="N1100" i="13"/>
  <c r="N1082" i="13"/>
  <c r="N1081" i="13"/>
  <c r="N1076" i="13"/>
  <c r="N1072" i="13"/>
  <c r="N1068" i="13"/>
  <c r="N1067" i="13"/>
  <c r="N1066" i="13" s="1"/>
  <c r="N1054" i="13"/>
  <c r="N1041" i="13"/>
  <c r="N1035" i="13"/>
  <c r="N1018" i="13"/>
  <c r="N1017" i="13"/>
  <c r="N1016" i="13"/>
  <c r="N1015" i="13"/>
  <c r="N1014" i="13"/>
  <c r="N1009" i="13"/>
  <c r="N1005" i="13"/>
  <c r="N991" i="13"/>
  <c r="N990" i="13"/>
  <c r="N988" i="13"/>
  <c r="N978" i="13"/>
  <c r="N977" i="13"/>
  <c r="N972" i="13"/>
  <c r="N970" i="13"/>
  <c r="N962" i="13"/>
  <c r="N913" i="13"/>
  <c r="N909" i="13"/>
  <c r="N907" i="13"/>
  <c r="N899" i="13"/>
  <c r="N865" i="13"/>
  <c r="N856" i="13"/>
  <c r="N847" i="13"/>
  <c r="N799" i="13"/>
  <c r="N781" i="13"/>
  <c r="N780" i="13"/>
  <c r="N766" i="13"/>
  <c r="N761" i="13"/>
  <c r="N760" i="13" s="1"/>
  <c r="N759" i="13"/>
  <c r="N758" i="13"/>
  <c r="N753" i="13"/>
  <c r="N751" i="13"/>
  <c r="N750" i="13"/>
  <c r="N749" i="13" s="1"/>
  <c r="N747" i="13"/>
  <c r="N733" i="13"/>
  <c r="N732" i="13" s="1"/>
  <c r="N722" i="13"/>
  <c r="N710" i="13"/>
  <c r="N706" i="13"/>
  <c r="N704" i="13"/>
  <c r="N703" i="13"/>
  <c r="N697" i="13"/>
  <c r="N714" i="13" l="1"/>
  <c r="N741" i="13"/>
  <c r="N1051" i="13"/>
  <c r="N1060" i="13"/>
  <c r="N734" i="13"/>
  <c r="N794" i="13"/>
  <c r="N705" i="13"/>
  <c r="N727" i="13"/>
  <c r="E716" i="13"/>
  <c r="N708" i="13"/>
  <c r="N716" i="13"/>
  <c r="N757" i="13"/>
  <c r="N807" i="13"/>
  <c r="N1056" i="13"/>
  <c r="N1078" i="13"/>
  <c r="E682" i="13"/>
  <c r="E784" i="13"/>
  <c r="E807" i="13"/>
  <c r="N678" i="13"/>
  <c r="N762" i="13"/>
  <c r="N1088" i="13"/>
  <c r="F373" i="13"/>
  <c r="E373" i="13"/>
  <c r="D1067" i="13"/>
  <c r="D1066" i="13" s="1"/>
  <c r="V1055" i="13"/>
  <c r="D1055" i="13"/>
  <c r="D1054" i="13" s="1"/>
  <c r="V1009" i="13"/>
  <c r="D1009" i="13"/>
  <c r="C1009" i="13" s="1"/>
  <c r="C1055" i="13" l="1"/>
  <c r="C1054" i="13" s="1"/>
  <c r="C1067" i="13"/>
  <c r="C1066" i="13" s="1"/>
  <c r="V1067" i="13"/>
  <c r="V899" i="13"/>
  <c r="D899" i="13"/>
  <c r="C899" i="13" s="1"/>
  <c r="V1077" i="13" l="1"/>
  <c r="D683" i="13"/>
  <c r="D817" i="13"/>
  <c r="J805" i="13"/>
  <c r="D752" i="13"/>
  <c r="D751" i="13" s="1"/>
  <c r="D745" i="13"/>
  <c r="C745" i="13" s="1"/>
  <c r="V967" i="13"/>
  <c r="E641" i="13"/>
  <c r="E635" i="13" s="1"/>
  <c r="E342" i="13"/>
  <c r="E341" i="13" s="1"/>
  <c r="E379" i="13"/>
  <c r="F372" i="13"/>
  <c r="E372" i="13"/>
  <c r="E371" i="13"/>
  <c r="E369" i="13"/>
  <c r="V818" i="13"/>
  <c r="J818" i="13"/>
  <c r="G807" i="13"/>
  <c r="C683" i="13" l="1"/>
  <c r="D1077" i="13"/>
  <c r="C817" i="13"/>
  <c r="D805" i="13"/>
  <c r="V805" i="13"/>
  <c r="V752" i="13"/>
  <c r="D818" i="13"/>
  <c r="C818" i="13" s="1"/>
  <c r="C752" i="13"/>
  <c r="C751" i="13" s="1"/>
  <c r="D967" i="13"/>
  <c r="C967" i="13" s="1"/>
  <c r="V1083" i="13"/>
  <c r="D1083" i="13"/>
  <c r="D1082" i="13" s="1"/>
  <c r="C1077" i="13" l="1"/>
  <c r="C805" i="13"/>
  <c r="C1083" i="13"/>
  <c r="C1082" i="13" s="1"/>
  <c r="D695" i="13"/>
  <c r="C695" i="13" s="1"/>
  <c r="F631" i="13"/>
  <c r="F630" i="13" s="1"/>
  <c r="E631" i="13"/>
  <c r="E630" i="13" s="1"/>
  <c r="N96" i="13"/>
  <c r="R96" i="13"/>
  <c r="U96" i="13"/>
  <c r="U68" i="13"/>
  <c r="V424" i="13"/>
  <c r="J424" i="13"/>
  <c r="J423" i="13" s="1"/>
  <c r="H424" i="13"/>
  <c r="H423" i="13" s="1"/>
  <c r="F424" i="13"/>
  <c r="F423" i="13" s="1"/>
  <c r="D424" i="13" l="1"/>
  <c r="D758" i="13"/>
  <c r="C424" i="13" l="1"/>
  <c r="C423" i="13" s="1"/>
  <c r="V423" i="13" s="1"/>
  <c r="D423" i="13"/>
  <c r="V758" i="13"/>
  <c r="C758" i="13"/>
  <c r="D1079" i="13"/>
  <c r="V866" i="13"/>
  <c r="D866" i="13"/>
  <c r="V908" i="13"/>
  <c r="D908" i="13"/>
  <c r="V872" i="13"/>
  <c r="D872" i="13"/>
  <c r="V846" i="13"/>
  <c r="D846" i="13"/>
  <c r="V787" i="13"/>
  <c r="J787" i="13"/>
  <c r="V786" i="13"/>
  <c r="J786" i="13"/>
  <c r="V696" i="13"/>
  <c r="D696" i="13"/>
  <c r="V460" i="13"/>
  <c r="J460" i="13"/>
  <c r="H460" i="13"/>
  <c r="V891" i="13"/>
  <c r="D891" i="13"/>
  <c r="V1018" i="13"/>
  <c r="D1018" i="13"/>
  <c r="V1016" i="13"/>
  <c r="D1016" i="13"/>
  <c r="C1079" i="13" l="1"/>
  <c r="C872" i="13"/>
  <c r="D460" i="13"/>
  <c r="C460" i="13" s="1"/>
  <c r="C1018" i="13"/>
  <c r="D787" i="13"/>
  <c r="C787" i="13" s="1"/>
  <c r="C891" i="13"/>
  <c r="C866" i="13"/>
  <c r="C1016" i="13"/>
  <c r="C696" i="13"/>
  <c r="D786" i="13"/>
  <c r="C786" i="13" s="1"/>
  <c r="C846" i="13"/>
  <c r="C908" i="13"/>
  <c r="V992" i="13"/>
  <c r="D992" i="13"/>
  <c r="V900" i="13"/>
  <c r="D900" i="13"/>
  <c r="V1013" i="13"/>
  <c r="D1013" i="13"/>
  <c r="V1017" i="13"/>
  <c r="D1017" i="13"/>
  <c r="V895" i="13"/>
  <c r="D895" i="13"/>
  <c r="V1006" i="13"/>
  <c r="D1006" i="13"/>
  <c r="C992" i="13" l="1"/>
  <c r="C900" i="13"/>
  <c r="C1006" i="13"/>
  <c r="C895" i="13"/>
  <c r="C1017" i="13"/>
  <c r="C1013" i="13"/>
  <c r="V1029" i="13"/>
  <c r="D1029" i="13"/>
  <c r="U360" i="13"/>
  <c r="U285" i="13" s="1"/>
  <c r="T360" i="13"/>
  <c r="T285" i="13" s="1"/>
  <c r="S360" i="13"/>
  <c r="R360" i="13"/>
  <c r="Q360" i="13"/>
  <c r="Q285" i="13" s="1"/>
  <c r="P360" i="13"/>
  <c r="O360" i="13"/>
  <c r="O285" i="13" s="1"/>
  <c r="M360" i="13"/>
  <c r="M285" i="13" s="1"/>
  <c r="L360" i="13"/>
  <c r="L285" i="13" s="1"/>
  <c r="K360" i="13"/>
  <c r="K285" i="13" s="1"/>
  <c r="J360" i="13"/>
  <c r="I360" i="13"/>
  <c r="H360" i="13"/>
  <c r="G360" i="13"/>
  <c r="F360" i="13"/>
  <c r="E360" i="13"/>
  <c r="C1029" i="13" l="1"/>
  <c r="V590" i="13" l="1"/>
  <c r="J590" i="13"/>
  <c r="D590" i="13" s="1"/>
  <c r="C590" i="13" s="1"/>
  <c r="V588" i="13"/>
  <c r="J588" i="13"/>
  <c r="D588" i="13" s="1"/>
  <c r="C588" i="13" s="1"/>
  <c r="V574" i="13"/>
  <c r="D574" i="13"/>
  <c r="C574" i="13" s="1"/>
  <c r="V496" i="13"/>
  <c r="J496" i="13"/>
  <c r="D496" i="13" s="1"/>
  <c r="C496" i="13" s="1"/>
  <c r="V458" i="13"/>
  <c r="J458" i="13"/>
  <c r="D458" i="13" s="1"/>
  <c r="C458" i="13" s="1"/>
  <c r="V457" i="13"/>
  <c r="J457" i="13"/>
  <c r="D457" i="13" s="1"/>
  <c r="C457" i="13" s="1"/>
  <c r="V456" i="13"/>
  <c r="J456" i="13"/>
  <c r="D456" i="13" s="1"/>
  <c r="C456" i="13" s="1"/>
  <c r="V459" i="13"/>
  <c r="J459" i="13"/>
  <c r="D459" i="13" s="1"/>
  <c r="C459" i="13" s="1"/>
  <c r="V419" i="13"/>
  <c r="J419" i="13"/>
  <c r="J418" i="13" s="1"/>
  <c r="V404" i="13"/>
  <c r="J404" i="13"/>
  <c r="H404" i="13"/>
  <c r="V401" i="13"/>
  <c r="J401" i="13"/>
  <c r="H401" i="13"/>
  <c r="D419" i="13" l="1"/>
  <c r="D418" i="13" s="1"/>
  <c r="D404" i="13"/>
  <c r="C404" i="13" s="1"/>
  <c r="D401" i="13"/>
  <c r="C401" i="13" s="1"/>
  <c r="C419" i="13" l="1"/>
  <c r="V601" i="13"/>
  <c r="D601" i="13"/>
  <c r="C601" i="13" s="1"/>
  <c r="C418" i="13" l="1"/>
  <c r="V418" i="13" s="1"/>
  <c r="E803" i="13"/>
  <c r="G803" i="13"/>
  <c r="I803" i="13"/>
  <c r="E634" i="13"/>
  <c r="E633" i="13"/>
  <c r="V184" i="13"/>
  <c r="J184" i="13"/>
  <c r="D184" i="13" s="1"/>
  <c r="C184" i="13" s="1"/>
  <c r="E632" i="13" l="1"/>
  <c r="V197" i="13"/>
  <c r="J197" i="13"/>
  <c r="D197" i="13" s="1"/>
  <c r="C197" i="13" s="1"/>
  <c r="V970" i="13" l="1"/>
  <c r="D970" i="13"/>
  <c r="V505" i="13"/>
  <c r="J505" i="13"/>
  <c r="V504" i="13"/>
  <c r="J504" i="13"/>
  <c r="H504" i="13"/>
  <c r="V466" i="13"/>
  <c r="J466" i="13"/>
  <c r="V462" i="13"/>
  <c r="J462" i="13"/>
  <c r="V461" i="13"/>
  <c r="J461" i="13"/>
  <c r="S370" i="13"/>
  <c r="R370" i="13"/>
  <c r="V370" i="13"/>
  <c r="J370" i="13"/>
  <c r="H370" i="13"/>
  <c r="V659" i="13"/>
  <c r="D659" i="13"/>
  <c r="D370" i="13" l="1"/>
  <c r="C370" i="13" s="1"/>
  <c r="C970" i="13"/>
  <c r="C659" i="13"/>
  <c r="D504" i="13"/>
  <c r="C504" i="13" s="1"/>
  <c r="D505" i="13"/>
  <c r="C505" i="13" s="1"/>
  <c r="D466" i="13"/>
  <c r="C466" i="13" s="1"/>
  <c r="D461" i="13"/>
  <c r="C461" i="13" s="1"/>
  <c r="D462" i="13"/>
  <c r="C462" i="13" s="1"/>
  <c r="V550" i="13"/>
  <c r="J550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756" i="13"/>
  <c r="D756" i="13"/>
  <c r="D755" i="13" s="1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756" i="13" l="1"/>
  <c r="C755" i="13" s="1"/>
  <c r="D550" i="13"/>
  <c r="C550" i="13" s="1"/>
  <c r="C198" i="13"/>
  <c r="V654" i="13"/>
  <c r="D353" i="13"/>
  <c r="I833" i="13"/>
  <c r="F833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755" i="13" l="1"/>
  <c r="V353" i="13"/>
  <c r="D654" i="13"/>
  <c r="D653" i="13" s="1"/>
  <c r="C353" i="13"/>
  <c r="D402" i="13"/>
  <c r="V671" i="13"/>
  <c r="D671" i="13"/>
  <c r="C671" i="13" s="1"/>
  <c r="V544" i="13"/>
  <c r="D544" i="13"/>
  <c r="V525" i="13"/>
  <c r="D525" i="13"/>
  <c r="N966" i="13"/>
  <c r="N833" i="13" s="1"/>
  <c r="N770" i="13"/>
  <c r="D281" i="13"/>
  <c r="C281" i="13" s="1"/>
  <c r="D1113" i="13"/>
  <c r="D1115" i="13"/>
  <c r="C1113" i="13" l="1"/>
  <c r="C654" i="13"/>
  <c r="V402" i="13"/>
  <c r="C544" i="13"/>
  <c r="C525" i="13"/>
  <c r="C402" i="13"/>
  <c r="C1115" i="13"/>
  <c r="V447" i="13"/>
  <c r="J447" i="13"/>
  <c r="H447" i="13"/>
  <c r="V519" i="13"/>
  <c r="J519" i="13"/>
  <c r="H519" i="13"/>
  <c r="D746" i="13"/>
  <c r="C746" i="13" s="1"/>
  <c r="V299" i="13"/>
  <c r="D299" i="13"/>
  <c r="D791" i="13"/>
  <c r="V791" i="13"/>
  <c r="C653" i="13" l="1"/>
  <c r="V653" i="13" s="1"/>
  <c r="D447" i="13"/>
  <c r="C447" i="13" s="1"/>
  <c r="D519" i="13"/>
  <c r="C519" i="13" s="1"/>
  <c r="C299" i="13"/>
  <c r="C791" i="13"/>
  <c r="I711" i="13" l="1"/>
  <c r="I388" i="13"/>
  <c r="E388" i="13"/>
  <c r="I387" i="13"/>
  <c r="H387" i="13"/>
  <c r="G387" i="13"/>
  <c r="G382" i="13" s="1"/>
  <c r="F387" i="13"/>
  <c r="E387" i="13"/>
  <c r="F408" i="13"/>
  <c r="F399" i="13" s="1"/>
  <c r="E287" i="13"/>
  <c r="E286" i="13" s="1"/>
  <c r="D736" i="13" l="1"/>
  <c r="I675" i="13"/>
  <c r="I674" i="13" s="1"/>
  <c r="I1119" i="13"/>
  <c r="I1118" i="13" s="1"/>
  <c r="I648" i="13"/>
  <c r="I647" i="13" s="1"/>
  <c r="I1047" i="13"/>
  <c r="I385" i="13"/>
  <c r="I384" i="13"/>
  <c r="I383" i="13"/>
  <c r="I785" i="13"/>
  <c r="I784" i="13" s="1"/>
  <c r="I677" i="13" s="1"/>
  <c r="I783" i="13"/>
  <c r="I782" i="13" s="1"/>
  <c r="I770" i="13"/>
  <c r="I342" i="13"/>
  <c r="I341" i="13" s="1"/>
  <c r="I331" i="13"/>
  <c r="I328" i="13" s="1"/>
  <c r="H697" i="13"/>
  <c r="H688" i="13"/>
  <c r="H675" i="13"/>
  <c r="H674" i="13" s="1"/>
  <c r="H1119" i="13"/>
  <c r="H1118" i="13" s="1"/>
  <c r="H669" i="13"/>
  <c r="H666" i="13"/>
  <c r="H665" i="13"/>
  <c r="H664" i="13"/>
  <c r="H663" i="13"/>
  <c r="H662" i="13"/>
  <c r="H661" i="13"/>
  <c r="H660" i="13"/>
  <c r="H648" i="13"/>
  <c r="H647" i="13" s="1"/>
  <c r="H641" i="13"/>
  <c r="H642" i="13"/>
  <c r="H639" i="13"/>
  <c r="H1047" i="13"/>
  <c r="H437" i="13"/>
  <c r="H1088" i="13" l="1"/>
  <c r="H658" i="13"/>
  <c r="H635" i="13"/>
  <c r="I382" i="13"/>
  <c r="I285" i="13" s="1"/>
  <c r="C736" i="13"/>
  <c r="H412" i="13"/>
  <c r="H411" i="13"/>
  <c r="H410" i="13"/>
  <c r="H408" i="13"/>
  <c r="H406" i="13"/>
  <c r="H405" i="13"/>
  <c r="H409" i="13"/>
  <c r="H403" i="13"/>
  <c r="H811" i="13"/>
  <c r="H807" i="13" s="1"/>
  <c r="H394" i="13"/>
  <c r="H389" i="13" s="1"/>
  <c r="H385" i="13"/>
  <c r="H384" i="13"/>
  <c r="H383" i="13"/>
  <c r="H785" i="13"/>
  <c r="H784" i="13" s="1"/>
  <c r="H783" i="13"/>
  <c r="H782" i="13" s="1"/>
  <c r="H379" i="13"/>
  <c r="H376" i="13"/>
  <c r="H375" i="13"/>
  <c r="H373" i="13"/>
  <c r="H374" i="13"/>
  <c r="H372" i="13"/>
  <c r="H371" i="13"/>
  <c r="H369" i="13"/>
  <c r="H367" i="13"/>
  <c r="H342" i="13"/>
  <c r="H341" i="13" s="1"/>
  <c r="H331" i="13"/>
  <c r="H328" i="13" s="1"/>
  <c r="H721" i="13"/>
  <c r="H720" i="13" s="1"/>
  <c r="H713" i="13"/>
  <c r="H711" i="13" s="1"/>
  <c r="H682" i="13"/>
  <c r="H288" i="13"/>
  <c r="H287" i="13"/>
  <c r="F675" i="13"/>
  <c r="F674" i="13" s="1"/>
  <c r="F1119" i="13"/>
  <c r="F1118" i="13" s="1"/>
  <c r="F1047" i="13"/>
  <c r="F385" i="13"/>
  <c r="F382" i="13" s="1"/>
  <c r="F783" i="13"/>
  <c r="F782" i="13" s="1"/>
  <c r="F332" i="13"/>
  <c r="F292" i="13"/>
  <c r="F289" i="13" s="1"/>
  <c r="F770" i="13" l="1"/>
  <c r="H770" i="13"/>
  <c r="H382" i="13"/>
  <c r="H362" i="13"/>
  <c r="H286" i="13"/>
  <c r="H399" i="13"/>
  <c r="G784" i="13"/>
  <c r="G1088" i="13" l="1"/>
  <c r="G1047" i="13"/>
  <c r="E292" i="13"/>
  <c r="E289" i="13" s="1"/>
  <c r="G682" i="13"/>
  <c r="V1031" i="13" l="1"/>
  <c r="D1031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T96" i="13"/>
  <c r="S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M8" i="13" s="1"/>
  <c r="Q10" i="13"/>
  <c r="Q8" i="13" s="1"/>
  <c r="U10" i="13"/>
  <c r="U8" i="13" s="1"/>
  <c r="K10" i="13"/>
  <c r="K8" i="13" s="1"/>
  <c r="T10" i="13"/>
  <c r="T8" i="13" s="1"/>
  <c r="O10" i="13"/>
  <c r="O8" i="13" s="1"/>
  <c r="C1031" i="13"/>
  <c r="V463" i="13"/>
  <c r="J463" i="13"/>
  <c r="N368" i="13"/>
  <c r="D463" i="13" l="1"/>
  <c r="N674" i="13"/>
  <c r="G675" i="13"/>
  <c r="G674" i="13" s="1"/>
  <c r="C463" i="13" l="1"/>
  <c r="V1114" i="13"/>
  <c r="V675" i="13"/>
  <c r="D675" i="13"/>
  <c r="D674" i="13" s="1"/>
  <c r="D1114" i="13"/>
  <c r="D1112" i="13" s="1"/>
  <c r="D673" i="13"/>
  <c r="D672" i="13" s="1"/>
  <c r="D13" i="13"/>
  <c r="C13" i="13" s="1"/>
  <c r="V13" i="13"/>
  <c r="N57" i="13"/>
  <c r="V673" i="13" l="1"/>
  <c r="N672" i="13"/>
  <c r="C675" i="13"/>
  <c r="C674" i="13" s="1"/>
  <c r="C1114" i="13"/>
  <c r="C1112" i="13" s="1"/>
  <c r="C673" i="13"/>
  <c r="C672" i="13" s="1"/>
  <c r="V744" i="13"/>
  <c r="V295" i="13"/>
  <c r="V294" i="13"/>
  <c r="V670" i="13"/>
  <c r="V281" i="13"/>
  <c r="V278" i="13"/>
  <c r="V277" i="13"/>
  <c r="V276" i="13"/>
  <c r="V279" i="13"/>
  <c r="V275" i="13"/>
  <c r="V274" i="13"/>
  <c r="V273" i="13"/>
  <c r="V272" i="13"/>
  <c r="V271" i="13"/>
  <c r="V656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604" i="13"/>
  <c r="V231" i="13"/>
  <c r="V603" i="13"/>
  <c r="V229" i="13"/>
  <c r="V227" i="13"/>
  <c r="V226" i="13"/>
  <c r="V224" i="13"/>
  <c r="V223" i="13"/>
  <c r="V222" i="13"/>
  <c r="V591" i="13"/>
  <c r="V219" i="13"/>
  <c r="V218" i="13"/>
  <c r="V995" i="13"/>
  <c r="V994" i="13"/>
  <c r="V587" i="13"/>
  <c r="V586" i="13"/>
  <c r="V585" i="13"/>
  <c r="V217" i="13"/>
  <c r="V216" i="13"/>
  <c r="V215" i="13"/>
  <c r="V575" i="13"/>
  <c r="V212" i="13"/>
  <c r="V569" i="13"/>
  <c r="V211" i="13"/>
  <c r="V210" i="13"/>
  <c r="V209" i="13"/>
  <c r="V966" i="13"/>
  <c r="V208" i="13"/>
  <c r="V207" i="13"/>
  <c r="V205" i="13"/>
  <c r="V204" i="13"/>
  <c r="V547" i="13"/>
  <c r="V545" i="13"/>
  <c r="V203" i="13"/>
  <c r="V202" i="13"/>
  <c r="V201" i="13"/>
  <c r="V540" i="13"/>
  <c r="V200" i="13"/>
  <c r="V539" i="13"/>
  <c r="V538" i="13"/>
  <c r="V939" i="13"/>
  <c r="V530" i="13"/>
  <c r="V937" i="13"/>
  <c r="V936" i="13"/>
  <c r="V528" i="13"/>
  <c r="V196" i="13"/>
  <c r="V195" i="13"/>
  <c r="V194" i="13"/>
  <c r="V193" i="13"/>
  <c r="V192" i="13"/>
  <c r="V191" i="13"/>
  <c r="V190" i="13"/>
  <c r="V189" i="13"/>
  <c r="V188" i="13"/>
  <c r="V503" i="13"/>
  <c r="V502" i="13"/>
  <c r="V186" i="13"/>
  <c r="V185" i="13"/>
  <c r="V500" i="13"/>
  <c r="V183" i="13"/>
  <c r="V182" i="13"/>
  <c r="V181" i="13"/>
  <c r="V180" i="13"/>
  <c r="V179" i="13"/>
  <c r="V178" i="13"/>
  <c r="V177" i="13"/>
  <c r="V176" i="13"/>
  <c r="V467" i="13"/>
  <c r="V175" i="13"/>
  <c r="V465" i="13"/>
  <c r="V464" i="13"/>
  <c r="V174" i="13"/>
  <c r="V173" i="13"/>
  <c r="V172" i="13"/>
  <c r="V171" i="13"/>
  <c r="V170" i="13"/>
  <c r="V169" i="13"/>
  <c r="V168" i="13"/>
  <c r="V455" i="13"/>
  <c r="V167" i="13"/>
  <c r="V166" i="13"/>
  <c r="V163" i="13"/>
  <c r="V162" i="13"/>
  <c r="V161" i="13"/>
  <c r="V160" i="13"/>
  <c r="V159" i="13"/>
  <c r="V158" i="13"/>
  <c r="V157" i="13"/>
  <c r="V863" i="13"/>
  <c r="V155" i="13"/>
  <c r="V154" i="13"/>
  <c r="V153" i="13"/>
  <c r="V152" i="13"/>
  <c r="V151" i="13"/>
  <c r="V150" i="13"/>
  <c r="V149" i="13"/>
  <c r="V148" i="13"/>
  <c r="V147" i="13"/>
  <c r="V142" i="13"/>
  <c r="V141" i="13"/>
  <c r="V140" i="13"/>
  <c r="V139" i="13"/>
  <c r="V138" i="13"/>
  <c r="V137" i="13"/>
  <c r="V136" i="13"/>
  <c r="V135" i="13"/>
  <c r="V134" i="13"/>
  <c r="V133" i="13"/>
  <c r="V132" i="13"/>
  <c r="V131" i="13"/>
  <c r="V428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65" i="13"/>
  <c r="V363" i="13"/>
  <c r="V63" i="13"/>
  <c r="V62" i="13"/>
  <c r="V58" i="13"/>
  <c r="V56" i="13"/>
  <c r="V52" i="13"/>
  <c r="V50" i="13"/>
  <c r="V48" i="13"/>
  <c r="V44" i="13"/>
  <c r="V39" i="13"/>
  <c r="V37" i="13"/>
  <c r="V36" i="13"/>
  <c r="V325" i="13"/>
  <c r="V34" i="13"/>
  <c r="V32" i="13"/>
  <c r="V31" i="13"/>
  <c r="V29" i="13"/>
  <c r="V20" i="13"/>
  <c r="V19" i="13"/>
  <c r="V18" i="13"/>
  <c r="V15" i="13"/>
  <c r="V14" i="13"/>
  <c r="V17" i="13"/>
  <c r="V12" i="13"/>
  <c r="V674" i="13" l="1"/>
  <c r="V1112" i="13"/>
  <c r="V1035" i="13"/>
  <c r="V1034" i="13"/>
  <c r="V1033" i="13"/>
  <c r="V1032" i="13"/>
  <c r="V953" i="13"/>
  <c r="V943" i="13"/>
  <c r="V873" i="13"/>
  <c r="V820" i="13"/>
  <c r="V819" i="13"/>
  <c r="V776" i="13"/>
  <c r="V731" i="13"/>
  <c r="V699" i="13"/>
  <c r="V694" i="13"/>
  <c r="V692" i="13"/>
  <c r="V684" i="13"/>
  <c r="V1019" i="13"/>
  <c r="V546" i="13"/>
  <c r="V537" i="13"/>
  <c r="V415" i="13"/>
  <c r="V414" i="13"/>
  <c r="V411" i="13"/>
  <c r="V406" i="13"/>
  <c r="V395" i="13"/>
  <c r="V351" i="13"/>
  <c r="V350" i="13"/>
  <c r="V308" i="13"/>
  <c r="V305" i="13"/>
  <c r="V304" i="13"/>
  <c r="N303" i="13"/>
  <c r="V303" i="13" s="1"/>
  <c r="V300" i="13"/>
  <c r="V298" i="13"/>
  <c r="V290" i="13"/>
  <c r="N682" i="13"/>
  <c r="V297" i="13"/>
  <c r="V296" i="13"/>
  <c r="V292" i="13"/>
  <c r="V291" i="13"/>
  <c r="N301" i="13"/>
  <c r="V301" i="13" s="1"/>
  <c r="N302" i="13"/>
  <c r="V302" i="13" s="1"/>
  <c r="N310" i="13"/>
  <c r="N309" i="13" s="1"/>
  <c r="V314" i="13"/>
  <c r="V317" i="13"/>
  <c r="V316" i="13"/>
  <c r="V322" i="13"/>
  <c r="N321" i="13"/>
  <c r="N320" i="13" s="1"/>
  <c r="V330" i="13"/>
  <c r="V335" i="13"/>
  <c r="V334" i="13"/>
  <c r="V333" i="13"/>
  <c r="V340" i="13"/>
  <c r="V345" i="13"/>
  <c r="N347" i="13"/>
  <c r="N346" i="13" s="1"/>
  <c r="V355" i="13"/>
  <c r="V358" i="13"/>
  <c r="N360" i="13"/>
  <c r="V374" i="13"/>
  <c r="V372" i="13"/>
  <c r="V371" i="13"/>
  <c r="V369" i="13"/>
  <c r="V368" i="13"/>
  <c r="V377" i="13"/>
  <c r="V381" i="13"/>
  <c r="V380" i="13"/>
  <c r="V379" i="13"/>
  <c r="V378" i="13"/>
  <c r="V376" i="13"/>
  <c r="V375" i="13"/>
  <c r="V386" i="13"/>
  <c r="V789" i="13"/>
  <c r="V788" i="13"/>
  <c r="V385" i="13"/>
  <c r="V384" i="13"/>
  <c r="V383" i="13"/>
  <c r="N785" i="13"/>
  <c r="N784" i="13" s="1"/>
  <c r="V392" i="13"/>
  <c r="N393" i="13"/>
  <c r="N394" i="13"/>
  <c r="V394" i="13" s="1"/>
  <c r="V396" i="13"/>
  <c r="N804" i="13"/>
  <c r="N803" i="13" s="1"/>
  <c r="N403" i="13"/>
  <c r="V403" i="13" s="1"/>
  <c r="V408" i="13"/>
  <c r="V407" i="13"/>
  <c r="V413" i="13"/>
  <c r="V412" i="13"/>
  <c r="V422" i="13"/>
  <c r="N431" i="13"/>
  <c r="V431" i="13" s="1"/>
  <c r="V843" i="13"/>
  <c r="V430" i="13"/>
  <c r="V429" i="13"/>
  <c r="N427" i="13"/>
  <c r="V427" i="13" s="1"/>
  <c r="N426" i="13"/>
  <c r="V426" i="13" s="1"/>
  <c r="N438" i="13"/>
  <c r="V438" i="13" s="1"/>
  <c r="V437" i="13"/>
  <c r="V436" i="13"/>
  <c r="V435" i="13"/>
  <c r="V434" i="13"/>
  <c r="V433" i="13"/>
  <c r="V432" i="13"/>
  <c r="V446" i="13"/>
  <c r="V445" i="13"/>
  <c r="N444" i="13"/>
  <c r="V444" i="13" s="1"/>
  <c r="V443" i="13"/>
  <c r="V442" i="13"/>
  <c r="V441" i="13"/>
  <c r="V440" i="13"/>
  <c r="V450" i="13"/>
  <c r="N449" i="13"/>
  <c r="V449" i="13" s="1"/>
  <c r="N448" i="13"/>
  <c r="V448" i="13" s="1"/>
  <c r="V454" i="13"/>
  <c r="V453" i="13"/>
  <c r="N452" i="13"/>
  <c r="V452" i="13" s="1"/>
  <c r="N451" i="13"/>
  <c r="V451" i="13" s="1"/>
  <c r="V469" i="13"/>
  <c r="N468" i="13"/>
  <c r="V468" i="13" s="1"/>
  <c r="V485" i="13"/>
  <c r="V484" i="13"/>
  <c r="V483" i="13"/>
  <c r="V482" i="13"/>
  <c r="V481" i="13"/>
  <c r="V480" i="13"/>
  <c r="V479" i="13"/>
  <c r="V478" i="13"/>
  <c r="V477" i="13"/>
  <c r="V476" i="13"/>
  <c r="V475" i="13"/>
  <c r="V474" i="13"/>
  <c r="V473" i="13"/>
  <c r="V472" i="13"/>
  <c r="V471" i="13"/>
  <c r="V495" i="13"/>
  <c r="V490" i="13"/>
  <c r="V489" i="13"/>
  <c r="N488" i="13"/>
  <c r="V488" i="13" s="1"/>
  <c r="V494" i="13"/>
  <c r="V493" i="13"/>
  <c r="V492" i="13"/>
  <c r="V491" i="13"/>
  <c r="V896" i="13"/>
  <c r="N487" i="13"/>
  <c r="V487" i="13" s="1"/>
  <c r="V486" i="13"/>
  <c r="V470" i="13"/>
  <c r="V506" i="13"/>
  <c r="V510" i="13"/>
  <c r="V509" i="13"/>
  <c r="V501" i="13"/>
  <c r="V911" i="13"/>
  <c r="N499" i="13"/>
  <c r="V499" i="13" s="1"/>
  <c r="V498" i="13"/>
  <c r="V524" i="13"/>
  <c r="V523" i="13"/>
  <c r="V522" i="13"/>
  <c r="V520" i="13"/>
  <c r="N518" i="13"/>
  <c r="V518" i="13" s="1"/>
  <c r="V517" i="13"/>
  <c r="V516" i="13"/>
  <c r="V515" i="13"/>
  <c r="V514" i="13"/>
  <c r="V513" i="13"/>
  <c r="V512" i="13"/>
  <c r="V511" i="13"/>
  <c r="V508" i="13"/>
  <c r="V507" i="13"/>
  <c r="V536" i="13"/>
  <c r="V535" i="13"/>
  <c r="V534" i="13"/>
  <c r="V533" i="13"/>
  <c r="V532" i="13"/>
  <c r="V531" i="13"/>
  <c r="V941" i="13"/>
  <c r="V527" i="13"/>
  <c r="V526" i="13"/>
  <c r="N543" i="13"/>
  <c r="V543" i="13" s="1"/>
  <c r="N542" i="13"/>
  <c r="V542" i="13" s="1"/>
  <c r="V541" i="13"/>
  <c r="V554" i="13"/>
  <c r="V552" i="13"/>
  <c r="V551" i="13"/>
  <c r="V548" i="13"/>
  <c r="V960" i="13"/>
  <c r="N556" i="13"/>
  <c r="V556" i="13" s="1"/>
  <c r="V555" i="13"/>
  <c r="V564" i="13"/>
  <c r="V563" i="13"/>
  <c r="V562" i="13"/>
  <c r="V561" i="13"/>
  <c r="V560" i="13"/>
  <c r="V559" i="13"/>
  <c r="V558" i="13"/>
  <c r="V557" i="13"/>
  <c r="V566" i="13"/>
  <c r="V584" i="13"/>
  <c r="V583" i="13"/>
  <c r="N582" i="13"/>
  <c r="V582" i="13" s="1"/>
  <c r="N581" i="13"/>
  <c r="V581" i="13" s="1"/>
  <c r="V580" i="13"/>
  <c r="N576" i="13"/>
  <c r="V576" i="13" s="1"/>
  <c r="V579" i="13"/>
  <c r="V578" i="13"/>
  <c r="V577" i="13"/>
  <c r="V573" i="13"/>
  <c r="V572" i="13"/>
  <c r="V571" i="13"/>
  <c r="V570" i="13"/>
  <c r="V979" i="13"/>
  <c r="V568" i="13"/>
  <c r="V567" i="13"/>
  <c r="V593" i="13"/>
  <c r="V997" i="13"/>
  <c r="V592" i="13"/>
  <c r="N598" i="13"/>
  <c r="V598" i="13" s="1"/>
  <c r="N614" i="13"/>
  <c r="V614" i="13" s="1"/>
  <c r="N613" i="13"/>
  <c r="V613" i="13" s="1"/>
  <c r="N612" i="13"/>
  <c r="V612" i="13" s="1"/>
  <c r="V611" i="13"/>
  <c r="V605" i="13"/>
  <c r="V608" i="13"/>
  <c r="V607" i="13"/>
  <c r="V606" i="13"/>
  <c r="V602" i="13"/>
  <c r="V1008" i="13"/>
  <c r="V600" i="13"/>
  <c r="V1007" i="13"/>
  <c r="V599" i="13"/>
  <c r="V626" i="13"/>
  <c r="V625" i="13"/>
  <c r="N624" i="13"/>
  <c r="V623" i="13"/>
  <c r="V622" i="13"/>
  <c r="V610" i="13"/>
  <c r="V609" i="13"/>
  <c r="V621" i="13"/>
  <c r="V620" i="13"/>
  <c r="V619" i="13"/>
  <c r="V618" i="13"/>
  <c r="V617" i="13"/>
  <c r="V616" i="13"/>
  <c r="V615" i="13"/>
  <c r="N1047" i="13"/>
  <c r="V629" i="13"/>
  <c r="V634" i="13"/>
  <c r="N632" i="13"/>
  <c r="V640" i="13"/>
  <c r="V638" i="13"/>
  <c r="V1063" i="13"/>
  <c r="V637" i="13"/>
  <c r="V644" i="13"/>
  <c r="V1070" i="13"/>
  <c r="V646" i="13"/>
  <c r="V649" i="13"/>
  <c r="V650" i="13"/>
  <c r="N652" i="13"/>
  <c r="N651" i="13" s="1"/>
  <c r="V1096" i="13"/>
  <c r="N664" i="13"/>
  <c r="V664" i="13" s="1"/>
  <c r="N663" i="13"/>
  <c r="V663" i="13" s="1"/>
  <c r="N662" i="13"/>
  <c r="V662" i="13" s="1"/>
  <c r="V661" i="13"/>
  <c r="V660" i="13"/>
  <c r="V669" i="13"/>
  <c r="V668" i="13"/>
  <c r="V667" i="13"/>
  <c r="V666" i="13"/>
  <c r="V681" i="13"/>
  <c r="V687" i="13"/>
  <c r="V689" i="13"/>
  <c r="V693" i="13"/>
  <c r="V698" i="13"/>
  <c r="V697" i="13"/>
  <c r="V704" i="13"/>
  <c r="V703" i="13"/>
  <c r="V700" i="13"/>
  <c r="V702" i="13"/>
  <c r="V707" i="13"/>
  <c r="V710" i="13"/>
  <c r="V719" i="13"/>
  <c r="V718" i="13"/>
  <c r="V729" i="13"/>
  <c r="V730" i="13"/>
  <c r="V743" i="13"/>
  <c r="V764" i="13"/>
  <c r="V765" i="13"/>
  <c r="V775" i="13"/>
  <c r="V774" i="13"/>
  <c r="V773" i="13"/>
  <c r="V772" i="13"/>
  <c r="V781" i="13"/>
  <c r="V780" i="13"/>
  <c r="V779" i="13"/>
  <c r="V778" i="13"/>
  <c r="V777" i="13"/>
  <c r="V793" i="13"/>
  <c r="V792" i="13"/>
  <c r="V802" i="13"/>
  <c r="V798" i="13"/>
  <c r="V799" i="13"/>
  <c r="V814" i="13"/>
  <c r="V822" i="13"/>
  <c r="V821" i="13"/>
  <c r="V828" i="13"/>
  <c r="V847" i="13"/>
  <c r="V845" i="13"/>
  <c r="V842" i="13"/>
  <c r="V841" i="13"/>
  <c r="V840" i="13"/>
  <c r="V854" i="13"/>
  <c r="V853" i="13"/>
  <c r="V850" i="13"/>
  <c r="V849" i="13"/>
  <c r="V860" i="13"/>
  <c r="V859" i="13"/>
  <c r="V858" i="13"/>
  <c r="V857" i="13"/>
  <c r="V1053" i="13"/>
  <c r="V1052" i="13"/>
  <c r="V856" i="13"/>
  <c r="V855" i="13"/>
  <c r="V871" i="13"/>
  <c r="V870" i="13"/>
  <c r="V869" i="13"/>
  <c r="V868" i="13"/>
  <c r="V867" i="13"/>
  <c r="V865" i="13"/>
  <c r="V864" i="13"/>
  <c r="V875" i="13"/>
  <c r="V874" i="13"/>
  <c r="V885" i="13"/>
  <c r="V889" i="13"/>
  <c r="V888" i="13"/>
  <c r="V887" i="13"/>
  <c r="V884" i="13"/>
  <c r="V883" i="13"/>
  <c r="V882" i="13"/>
  <c r="V881" i="13"/>
  <c r="V880" i="13"/>
  <c r="V879" i="13"/>
  <c r="V878" i="13"/>
  <c r="V877" i="13"/>
  <c r="V876" i="13"/>
  <c r="V897" i="13"/>
  <c r="V893" i="13"/>
  <c r="V892" i="13"/>
  <c r="V904" i="13"/>
  <c r="V903" i="13"/>
  <c r="V902" i="13"/>
  <c r="V901" i="13"/>
  <c r="V898" i="13"/>
  <c r="V914" i="13"/>
  <c r="V915" i="13"/>
  <c r="V913" i="13"/>
  <c r="V912" i="13"/>
  <c r="V910" i="13"/>
  <c r="V907" i="13"/>
  <c r="V909" i="13"/>
  <c r="V905" i="13"/>
  <c r="V923" i="13"/>
  <c r="V920" i="13"/>
  <c r="V919" i="13"/>
  <c r="V918" i="13"/>
  <c r="V917" i="13"/>
  <c r="V922" i="13"/>
  <c r="V921" i="13"/>
  <c r="V916" i="13"/>
  <c r="V931" i="13"/>
  <c r="V929" i="13"/>
  <c r="V928" i="13"/>
  <c r="V930" i="13"/>
  <c r="V927" i="13"/>
  <c r="V942" i="13"/>
  <c r="V940" i="13"/>
  <c r="V938" i="13"/>
  <c r="V935" i="13"/>
  <c r="V934" i="13"/>
  <c r="V933" i="13"/>
  <c r="V932" i="13"/>
  <c r="V944" i="13"/>
  <c r="V952" i="13"/>
  <c r="V951" i="13"/>
  <c r="V949" i="13"/>
  <c r="V947" i="13"/>
  <c r="V946" i="13"/>
  <c r="V945" i="13"/>
  <c r="V961" i="13"/>
  <c r="V964" i="13"/>
  <c r="V963" i="13"/>
  <c r="V962" i="13"/>
  <c r="V959" i="13"/>
  <c r="V837" i="13"/>
  <c r="V955" i="13"/>
  <c r="V954" i="13"/>
  <c r="V971" i="13"/>
  <c r="V968" i="13"/>
  <c r="V972" i="13"/>
  <c r="V975" i="13"/>
  <c r="V974" i="13"/>
  <c r="V973" i="13"/>
  <c r="V976" i="13"/>
  <c r="V984" i="13"/>
  <c r="V983" i="13"/>
  <c r="V982" i="13"/>
  <c r="V981" i="13"/>
  <c r="V980" i="13"/>
  <c r="V978" i="13"/>
  <c r="V977" i="13"/>
  <c r="V999" i="13"/>
  <c r="V998" i="13"/>
  <c r="V1000" i="13"/>
  <c r="V993" i="13"/>
  <c r="V991" i="13"/>
  <c r="V986" i="13"/>
  <c r="V985" i="13"/>
  <c r="V990" i="13"/>
  <c r="V989" i="13"/>
  <c r="V988" i="13"/>
  <c r="V987" i="13"/>
  <c r="V1010" i="13"/>
  <c r="V1015" i="13"/>
  <c r="V1014" i="13"/>
  <c r="V1005" i="13"/>
  <c r="V1028" i="13"/>
  <c r="V1027" i="13"/>
  <c r="V1026" i="13"/>
  <c r="V1025" i="13"/>
  <c r="V1024" i="13"/>
  <c r="V1023" i="13"/>
  <c r="V1022" i="13"/>
  <c r="V1021" i="13"/>
  <c r="V1020" i="13"/>
  <c r="V1042" i="13"/>
  <c r="V1041" i="13"/>
  <c r="V1040" i="13"/>
  <c r="V1039" i="13"/>
  <c r="V1038" i="13"/>
  <c r="V1037" i="13"/>
  <c r="V1036" i="13"/>
  <c r="V1059" i="13"/>
  <c r="V1058" i="13"/>
  <c r="V641" i="13"/>
  <c r="V1062" i="13"/>
  <c r="V1071" i="13"/>
  <c r="V1081" i="13"/>
  <c r="V1104" i="13"/>
  <c r="V1103" i="13"/>
  <c r="V1111" i="13"/>
  <c r="V1109" i="13"/>
  <c r="V1108" i="13"/>
  <c r="V1107" i="13"/>
  <c r="V1106" i="13"/>
  <c r="V1101" i="13"/>
  <c r="V1100" i="13"/>
  <c r="V1117" i="13"/>
  <c r="V1105" i="13"/>
  <c r="V1085" i="13"/>
  <c r="V1075" i="13"/>
  <c r="V1050" i="13"/>
  <c r="V1044" i="13"/>
  <c r="V1030" i="13"/>
  <c r="V1012" i="13"/>
  <c r="V1011" i="13"/>
  <c r="V1004" i="13"/>
  <c r="V969" i="13"/>
  <c r="V926" i="13"/>
  <c r="V925" i="13"/>
  <c r="V890" i="13"/>
  <c r="V848" i="13"/>
  <c r="V838" i="13"/>
  <c r="V823" i="13"/>
  <c r="V810" i="13"/>
  <c r="V808" i="13"/>
  <c r="V740" i="13"/>
  <c r="V726" i="13"/>
  <c r="V725" i="13"/>
  <c r="V712" i="13"/>
  <c r="V709" i="13"/>
  <c r="V701" i="13"/>
  <c r="V691" i="13"/>
  <c r="V688" i="13"/>
  <c r="V686" i="13"/>
  <c r="V643" i="13"/>
  <c r="V642" i="13"/>
  <c r="V597" i="13"/>
  <c r="V596" i="13"/>
  <c r="V595" i="13"/>
  <c r="V594" i="13"/>
  <c r="V589" i="13"/>
  <c r="V565" i="13"/>
  <c r="V553" i="13"/>
  <c r="V497" i="13"/>
  <c r="V886" i="13"/>
  <c r="V861" i="13"/>
  <c r="V852" i="13"/>
  <c r="V851" i="13"/>
  <c r="V844" i="13"/>
  <c r="V835" i="13"/>
  <c r="V417" i="13"/>
  <c r="V410" i="13"/>
  <c r="V405" i="13"/>
  <c r="V400" i="13"/>
  <c r="V388" i="13"/>
  <c r="V387" i="13"/>
  <c r="V366" i="13"/>
  <c r="V359" i="13"/>
  <c r="V357" i="13"/>
  <c r="V332" i="13"/>
  <c r="V327" i="13"/>
  <c r="V326" i="13"/>
  <c r="V319" i="13"/>
  <c r="V312" i="13"/>
  <c r="V307" i="13"/>
  <c r="V306" i="13"/>
  <c r="R706" i="13"/>
  <c r="R705" i="13" s="1"/>
  <c r="R684" i="13"/>
  <c r="R682" i="13" s="1"/>
  <c r="R681" i="13"/>
  <c r="R679" i="13"/>
  <c r="R1096" i="13"/>
  <c r="R1088" i="13" s="1"/>
  <c r="R652" i="13"/>
  <c r="R651" i="13" s="1"/>
  <c r="R650" i="13"/>
  <c r="R649" i="13"/>
  <c r="R644" i="13"/>
  <c r="R640" i="13"/>
  <c r="R637" i="13"/>
  <c r="R636" i="13"/>
  <c r="R632" i="13"/>
  <c r="R630" i="13"/>
  <c r="R1047" i="13"/>
  <c r="R627" i="13"/>
  <c r="R626" i="13"/>
  <c r="R625" i="13"/>
  <c r="R624" i="13"/>
  <c r="R623" i="13"/>
  <c r="R622" i="13"/>
  <c r="R610" i="13"/>
  <c r="R609" i="13"/>
  <c r="R621" i="13"/>
  <c r="R620" i="13"/>
  <c r="R619" i="13"/>
  <c r="R618" i="13"/>
  <c r="R617" i="13"/>
  <c r="R616" i="13"/>
  <c r="R615" i="13"/>
  <c r="R1019" i="13"/>
  <c r="R614" i="13"/>
  <c r="R613" i="13"/>
  <c r="R612" i="13"/>
  <c r="R611" i="13"/>
  <c r="R605" i="13"/>
  <c r="R608" i="13"/>
  <c r="R607" i="13"/>
  <c r="R606" i="13"/>
  <c r="R602" i="13"/>
  <c r="R600" i="13"/>
  <c r="R1007" i="13"/>
  <c r="R599" i="13"/>
  <c r="R598" i="13"/>
  <c r="R597" i="13"/>
  <c r="R596" i="13"/>
  <c r="R595" i="13"/>
  <c r="R594" i="13"/>
  <c r="R593" i="13"/>
  <c r="R997" i="13"/>
  <c r="R592" i="13"/>
  <c r="R584" i="13"/>
  <c r="R583" i="13"/>
  <c r="R582" i="13"/>
  <c r="R581" i="13"/>
  <c r="R580" i="13"/>
  <c r="R576" i="13"/>
  <c r="R579" i="13"/>
  <c r="R578" i="13"/>
  <c r="R577" i="13"/>
  <c r="R573" i="13"/>
  <c r="R572" i="13"/>
  <c r="R571" i="13"/>
  <c r="R570" i="13"/>
  <c r="R979" i="13"/>
  <c r="R568" i="13"/>
  <c r="R567" i="13"/>
  <c r="R566" i="13"/>
  <c r="R565" i="13"/>
  <c r="R564" i="13"/>
  <c r="R563" i="13"/>
  <c r="R562" i="13"/>
  <c r="R561" i="13"/>
  <c r="R559" i="13"/>
  <c r="R558" i="13"/>
  <c r="R557" i="13"/>
  <c r="R556" i="13"/>
  <c r="R555" i="13"/>
  <c r="R553" i="13"/>
  <c r="R554" i="13"/>
  <c r="R552" i="13"/>
  <c r="R548" i="13"/>
  <c r="R549" i="13"/>
  <c r="R960" i="13"/>
  <c r="R543" i="13"/>
  <c r="R542" i="13"/>
  <c r="R541" i="13"/>
  <c r="R537" i="13"/>
  <c r="R536" i="13"/>
  <c r="R535" i="13"/>
  <c r="R534" i="13"/>
  <c r="R533" i="13"/>
  <c r="R532" i="13"/>
  <c r="R531" i="13"/>
  <c r="R527" i="13"/>
  <c r="R526" i="13"/>
  <c r="R524" i="13"/>
  <c r="R523" i="13"/>
  <c r="R522" i="13"/>
  <c r="R521" i="13"/>
  <c r="R520" i="13"/>
  <c r="R518" i="13"/>
  <c r="R517" i="13"/>
  <c r="R516" i="13"/>
  <c r="R515" i="13"/>
  <c r="R514" i="13"/>
  <c r="R513" i="13"/>
  <c r="R512" i="13"/>
  <c r="R511" i="13"/>
  <c r="R508" i="13"/>
  <c r="R507" i="13"/>
  <c r="R506" i="13"/>
  <c r="R510" i="13"/>
  <c r="R509" i="13"/>
  <c r="R501" i="13"/>
  <c r="R911" i="13"/>
  <c r="R499" i="13"/>
  <c r="R498" i="13"/>
  <c r="R497" i="13"/>
  <c r="R495" i="13"/>
  <c r="R490" i="13"/>
  <c r="R489" i="13"/>
  <c r="R488" i="13"/>
  <c r="R494" i="13"/>
  <c r="R493" i="13"/>
  <c r="R492" i="13"/>
  <c r="R491" i="13"/>
  <c r="R896" i="13"/>
  <c r="R487" i="13"/>
  <c r="R470" i="13"/>
  <c r="R484" i="13"/>
  <c r="R483" i="13"/>
  <c r="R482" i="13"/>
  <c r="R481" i="13"/>
  <c r="R480" i="13"/>
  <c r="R479" i="13"/>
  <c r="R478" i="13"/>
  <c r="R477" i="13"/>
  <c r="R476" i="13"/>
  <c r="R475" i="13"/>
  <c r="R474" i="13"/>
  <c r="R473" i="13"/>
  <c r="R472" i="13"/>
  <c r="R471" i="13"/>
  <c r="R469" i="13"/>
  <c r="R468" i="13"/>
  <c r="R886" i="13"/>
  <c r="R454" i="13"/>
  <c r="R453" i="13"/>
  <c r="R452" i="13"/>
  <c r="R451" i="13"/>
  <c r="R450" i="13"/>
  <c r="R449" i="13"/>
  <c r="R448" i="13"/>
  <c r="R861" i="13"/>
  <c r="R446" i="13"/>
  <c r="R445" i="13"/>
  <c r="R444" i="13"/>
  <c r="R443" i="13"/>
  <c r="R441" i="13"/>
  <c r="R440" i="13"/>
  <c r="R852" i="13"/>
  <c r="R438" i="13"/>
  <c r="R436" i="13"/>
  <c r="R435" i="13"/>
  <c r="R434" i="13"/>
  <c r="R432" i="13"/>
  <c r="R431" i="13"/>
  <c r="R843" i="13"/>
  <c r="R427" i="13"/>
  <c r="R426" i="13"/>
  <c r="R836" i="13"/>
  <c r="R422" i="13"/>
  <c r="R421" i="13"/>
  <c r="R417" i="13"/>
  <c r="R416" i="13" s="1"/>
  <c r="R415" i="13"/>
  <c r="R414" i="13"/>
  <c r="R413" i="13"/>
  <c r="R410" i="13"/>
  <c r="R403" i="13"/>
  <c r="R400" i="13"/>
  <c r="R803" i="13"/>
  <c r="R394" i="13"/>
  <c r="R393" i="13"/>
  <c r="R388" i="13"/>
  <c r="R387" i="13"/>
  <c r="R384" i="13"/>
  <c r="R383" i="13"/>
  <c r="R381" i="13"/>
  <c r="R380" i="13"/>
  <c r="R378" i="13"/>
  <c r="R770" i="13"/>
  <c r="R342" i="13"/>
  <c r="R341" i="13" s="1"/>
  <c r="R303" i="13"/>
  <c r="R289" i="13" s="1"/>
  <c r="R286" i="13"/>
  <c r="D890" i="13"/>
  <c r="N677" i="13" l="1"/>
  <c r="R833" i="13"/>
  <c r="R678" i="13"/>
  <c r="R635" i="13"/>
  <c r="R362" i="13"/>
  <c r="R399" i="13"/>
  <c r="R420" i="13"/>
  <c r="R647" i="13"/>
  <c r="V393" i="13"/>
  <c r="N389" i="13"/>
  <c r="R382" i="13"/>
  <c r="R389" i="13"/>
  <c r="R425" i="13"/>
  <c r="R658" i="13"/>
  <c r="V665" i="13"/>
  <c r="N658" i="13"/>
  <c r="V639" i="13"/>
  <c r="N635" i="13"/>
  <c r="N627" i="13"/>
  <c r="V521" i="13"/>
  <c r="V409" i="13"/>
  <c r="N399" i="13"/>
  <c r="V367" i="13"/>
  <c r="V293" i="13"/>
  <c r="N289" i="13"/>
  <c r="V288" i="13"/>
  <c r="N286" i="13"/>
  <c r="V549" i="13"/>
  <c r="V759" i="13"/>
  <c r="V337" i="13"/>
  <c r="V624" i="13"/>
  <c r="V1099" i="13"/>
  <c r="V398" i="13"/>
  <c r="V783" i="13"/>
  <c r="V361" i="13"/>
  <c r="V339" i="13"/>
  <c r="V721" i="13"/>
  <c r="V310" i="13"/>
  <c r="V685" i="13"/>
  <c r="V349" i="13"/>
  <c r="V1102" i="13"/>
  <c r="V1057" i="13"/>
  <c r="V1048" i="13"/>
  <c r="V797" i="13"/>
  <c r="V790" i="13"/>
  <c r="V767" i="13"/>
  <c r="V761" i="13"/>
  <c r="V742" i="13"/>
  <c r="V728" i="13"/>
  <c r="V1119" i="13"/>
  <c r="V648" i="13"/>
  <c r="V628" i="13"/>
  <c r="V421" i="13"/>
  <c r="V804" i="13"/>
  <c r="V354" i="13"/>
  <c r="V342" i="13"/>
  <c r="V713" i="13"/>
  <c r="V287" i="13"/>
  <c r="V364" i="13"/>
  <c r="V723" i="13"/>
  <c r="V754" i="13"/>
  <c r="V1080" i="13"/>
  <c r="V806" i="13"/>
  <c r="V748" i="13"/>
  <c r="V1069" i="13"/>
  <c r="V836" i="13"/>
  <c r="V329" i="13"/>
  <c r="V313" i="13"/>
  <c r="V1061" i="13"/>
  <c r="V827" i="13"/>
  <c r="V706" i="13"/>
  <c r="V657" i="13"/>
  <c r="V1073" i="13"/>
  <c r="V834" i="13"/>
  <c r="V763" i="13"/>
  <c r="V750" i="13"/>
  <c r="V733" i="13"/>
  <c r="V717" i="13"/>
  <c r="V679" i="13"/>
  <c r="V652" i="13"/>
  <c r="V633" i="13"/>
  <c r="V811" i="13"/>
  <c r="V785" i="13"/>
  <c r="V347" i="13"/>
  <c r="V321" i="13"/>
  <c r="V324" i="13"/>
  <c r="V636" i="13"/>
  <c r="C890" i="13"/>
  <c r="V391" i="13"/>
  <c r="V282" i="13"/>
  <c r="V283" i="13"/>
  <c r="N264" i="13"/>
  <c r="D265" i="13"/>
  <c r="D264" i="13" s="1"/>
  <c r="R677" i="13" l="1"/>
  <c r="V390" i="13"/>
  <c r="V280" i="13"/>
  <c r="N270" i="13"/>
  <c r="V27" i="13"/>
  <c r="N26" i="13"/>
  <c r="R270" i="13"/>
  <c r="V265" i="13"/>
  <c r="C265" i="13"/>
  <c r="C264" i="13" s="1"/>
  <c r="C20" i="13" l="1"/>
  <c r="C19" i="13"/>
  <c r="C294" i="13"/>
  <c r="C18" i="13"/>
  <c r="C15" i="13"/>
  <c r="C14" i="13"/>
  <c r="C17" i="13"/>
  <c r="D1081" i="13"/>
  <c r="C1081" i="13" s="1"/>
  <c r="D1080" i="13"/>
  <c r="D1073" i="13"/>
  <c r="D1072" i="13" s="1"/>
  <c r="D1061" i="13"/>
  <c r="D1059" i="13"/>
  <c r="C1059" i="13" s="1"/>
  <c r="D1057" i="13"/>
  <c r="D1042" i="13"/>
  <c r="C1042" i="13" s="1"/>
  <c r="D1041" i="13"/>
  <c r="C1041" i="13" s="1"/>
  <c r="D1040" i="13"/>
  <c r="C1040" i="13" s="1"/>
  <c r="D1039" i="13"/>
  <c r="C1039" i="13" s="1"/>
  <c r="D1038" i="13"/>
  <c r="C1038" i="13" s="1"/>
  <c r="D1037" i="13"/>
  <c r="C1037" i="13" s="1"/>
  <c r="D1036" i="13"/>
  <c r="C1036" i="13" s="1"/>
  <c r="D1032" i="13"/>
  <c r="C1032" i="13" s="1"/>
  <c r="D1030" i="13"/>
  <c r="D1028" i="13"/>
  <c r="C1028" i="13" s="1"/>
  <c r="D1027" i="13"/>
  <c r="C1027" i="13" s="1"/>
  <c r="D1026" i="13"/>
  <c r="C1026" i="13" s="1"/>
  <c r="D1025" i="13"/>
  <c r="C1025" i="13" s="1"/>
  <c r="D1024" i="13"/>
  <c r="C1024" i="13" s="1"/>
  <c r="D1023" i="13"/>
  <c r="C1023" i="13" s="1"/>
  <c r="D1022" i="13"/>
  <c r="C1022" i="13" s="1"/>
  <c r="D1021" i="13"/>
  <c r="C1021" i="13" s="1"/>
  <c r="D1020" i="13"/>
  <c r="C1020" i="13" s="1"/>
  <c r="D1012" i="13"/>
  <c r="C1012" i="13" s="1"/>
  <c r="D1011" i="13"/>
  <c r="C1011" i="13" s="1"/>
  <c r="D1010" i="13"/>
  <c r="C1010" i="13" s="1"/>
  <c r="D1015" i="13"/>
  <c r="C1015" i="13" s="1"/>
  <c r="D1014" i="13"/>
  <c r="C1014" i="13" s="1"/>
  <c r="D1005" i="13"/>
  <c r="C1005" i="13" s="1"/>
  <c r="D999" i="13"/>
  <c r="C999" i="13" s="1"/>
  <c r="D998" i="13"/>
  <c r="C998" i="13" s="1"/>
  <c r="D1000" i="13"/>
  <c r="C1000" i="13" s="1"/>
  <c r="D993" i="13"/>
  <c r="C993" i="13" s="1"/>
  <c r="D991" i="13"/>
  <c r="C991" i="13" s="1"/>
  <c r="D986" i="13"/>
  <c r="C986" i="13" s="1"/>
  <c r="D985" i="13"/>
  <c r="C985" i="13" s="1"/>
  <c r="D990" i="13"/>
  <c r="C990" i="13" s="1"/>
  <c r="D989" i="13"/>
  <c r="C989" i="13" s="1"/>
  <c r="D988" i="13"/>
  <c r="C988" i="13" s="1"/>
  <c r="D987" i="13"/>
  <c r="C987" i="13" s="1"/>
  <c r="D984" i="13"/>
  <c r="C984" i="13" s="1"/>
  <c r="D983" i="13"/>
  <c r="C983" i="13" s="1"/>
  <c r="D982" i="13"/>
  <c r="C982" i="13" s="1"/>
  <c r="D981" i="13"/>
  <c r="C981" i="13" s="1"/>
  <c r="D980" i="13"/>
  <c r="C980" i="13" s="1"/>
  <c r="D978" i="13"/>
  <c r="C978" i="13" s="1"/>
  <c r="D977" i="13"/>
  <c r="C977" i="13" s="1"/>
  <c r="D975" i="13"/>
  <c r="C975" i="13" s="1"/>
  <c r="D974" i="13"/>
  <c r="C974" i="13" s="1"/>
  <c r="D973" i="13"/>
  <c r="C973" i="13" s="1"/>
  <c r="D972" i="13"/>
  <c r="C972" i="13" s="1"/>
  <c r="D971" i="13"/>
  <c r="C971" i="13" s="1"/>
  <c r="D969" i="13"/>
  <c r="C969" i="13" s="1"/>
  <c r="D961" i="13"/>
  <c r="C961" i="13" s="1"/>
  <c r="D964" i="13"/>
  <c r="C964" i="13" s="1"/>
  <c r="D963" i="13"/>
  <c r="C963" i="13" s="1"/>
  <c r="D959" i="13"/>
  <c r="C959" i="13" s="1"/>
  <c r="D837" i="13"/>
  <c r="C837" i="13" s="1"/>
  <c r="D955" i="13"/>
  <c r="C955" i="13" s="1"/>
  <c r="D954" i="13"/>
  <c r="C954" i="13" s="1"/>
  <c r="D953" i="13"/>
  <c r="C953" i="13" s="1"/>
  <c r="D952" i="13"/>
  <c r="C952" i="13" s="1"/>
  <c r="D951" i="13"/>
  <c r="C951" i="13" s="1"/>
  <c r="D949" i="13"/>
  <c r="C949" i="13" s="1"/>
  <c r="D947" i="13"/>
  <c r="C947" i="13" s="1"/>
  <c r="D946" i="13"/>
  <c r="C946" i="13" s="1"/>
  <c r="D945" i="13"/>
  <c r="C945" i="13" s="1"/>
  <c r="D944" i="13"/>
  <c r="C944" i="13" s="1"/>
  <c r="D943" i="13"/>
  <c r="C943" i="13" s="1"/>
  <c r="D942" i="13"/>
  <c r="C942" i="13" s="1"/>
  <c r="D940" i="13"/>
  <c r="C940" i="13" s="1"/>
  <c r="D938" i="13"/>
  <c r="C938" i="13" s="1"/>
  <c r="D935" i="13"/>
  <c r="C935" i="13" s="1"/>
  <c r="D934" i="13"/>
  <c r="C934" i="13" s="1"/>
  <c r="D933" i="13"/>
  <c r="C933" i="13" s="1"/>
  <c r="D931" i="13"/>
  <c r="C931" i="13" s="1"/>
  <c r="D929" i="13"/>
  <c r="C929" i="13" s="1"/>
  <c r="D928" i="13"/>
  <c r="C928" i="13" s="1"/>
  <c r="D930" i="13"/>
  <c r="C930" i="13" s="1"/>
  <c r="D927" i="13"/>
  <c r="C927" i="13" s="1"/>
  <c r="D923" i="13"/>
  <c r="C923" i="13" s="1"/>
  <c r="D920" i="13"/>
  <c r="C920" i="13" s="1"/>
  <c r="D919" i="13"/>
  <c r="C919" i="13" s="1"/>
  <c r="D918" i="13"/>
  <c r="C918" i="13" s="1"/>
  <c r="D917" i="13"/>
  <c r="C917" i="13" s="1"/>
  <c r="D922" i="13"/>
  <c r="C922" i="13" s="1"/>
  <c r="D921" i="13"/>
  <c r="C921" i="13" s="1"/>
  <c r="D916" i="13"/>
  <c r="C916" i="13" s="1"/>
  <c r="D914" i="13"/>
  <c r="C914" i="13" s="1"/>
  <c r="D915" i="13"/>
  <c r="C915" i="13" s="1"/>
  <c r="D913" i="13"/>
  <c r="C913" i="13" s="1"/>
  <c r="D912" i="13"/>
  <c r="C912" i="13" s="1"/>
  <c r="D910" i="13"/>
  <c r="D907" i="13"/>
  <c r="C907" i="13" s="1"/>
  <c r="D909" i="13"/>
  <c r="C909" i="13" s="1"/>
  <c r="D905" i="13"/>
  <c r="C905" i="13" s="1"/>
  <c r="D904" i="13"/>
  <c r="C904" i="13" s="1"/>
  <c r="D903" i="13"/>
  <c r="C903" i="13" s="1"/>
  <c r="D902" i="13"/>
  <c r="C902" i="13" s="1"/>
  <c r="D901" i="13"/>
  <c r="C901" i="13" s="1"/>
  <c r="D898" i="13"/>
  <c r="C898" i="13" s="1"/>
  <c r="D897" i="13"/>
  <c r="C897" i="13" s="1"/>
  <c r="D892" i="13"/>
  <c r="C892" i="13" s="1"/>
  <c r="D889" i="13"/>
  <c r="C889" i="13" s="1"/>
  <c r="D888" i="13"/>
  <c r="C888" i="13" s="1"/>
  <c r="D887" i="13"/>
  <c r="C887" i="13" s="1"/>
  <c r="D884" i="13"/>
  <c r="C884" i="13" s="1"/>
  <c r="D883" i="13"/>
  <c r="C883" i="13" s="1"/>
  <c r="D882" i="13"/>
  <c r="C882" i="13" s="1"/>
  <c r="D881" i="13"/>
  <c r="C881" i="13" s="1"/>
  <c r="D880" i="13"/>
  <c r="C880" i="13" s="1"/>
  <c r="D879" i="13"/>
  <c r="C879" i="13" s="1"/>
  <c r="D878" i="13"/>
  <c r="C878" i="13" s="1"/>
  <c r="D877" i="13"/>
  <c r="C877" i="13" s="1"/>
  <c r="D876" i="13"/>
  <c r="C876" i="13" s="1"/>
  <c r="D875" i="13"/>
  <c r="C875" i="13" s="1"/>
  <c r="D874" i="13"/>
  <c r="C874" i="13" s="1"/>
  <c r="D885" i="13"/>
  <c r="C885" i="13" s="1"/>
  <c r="D873" i="13"/>
  <c r="C873" i="13" s="1"/>
  <c r="D871" i="13"/>
  <c r="C871" i="13" s="1"/>
  <c r="D870" i="13"/>
  <c r="C870" i="13" s="1"/>
  <c r="D869" i="13"/>
  <c r="C869" i="13" s="1"/>
  <c r="D868" i="13"/>
  <c r="C868" i="13" s="1"/>
  <c r="D867" i="13"/>
  <c r="C867" i="13" s="1"/>
  <c r="D865" i="13"/>
  <c r="C865" i="13" s="1"/>
  <c r="D860" i="13"/>
  <c r="C860" i="13" s="1"/>
  <c r="D859" i="13"/>
  <c r="C859" i="13" s="1"/>
  <c r="D858" i="13"/>
  <c r="C858" i="13" s="1"/>
  <c r="D857" i="13"/>
  <c r="C857" i="13" s="1"/>
  <c r="D1053" i="13"/>
  <c r="C1053" i="13" s="1"/>
  <c r="D1052" i="13"/>
  <c r="D856" i="13"/>
  <c r="D855" i="13"/>
  <c r="C855" i="13" s="1"/>
  <c r="D854" i="13"/>
  <c r="C854" i="13" s="1"/>
  <c r="D853" i="13"/>
  <c r="C853" i="13" s="1"/>
  <c r="D850" i="13"/>
  <c r="C850" i="13" s="1"/>
  <c r="D849" i="13"/>
  <c r="C849" i="13" s="1"/>
  <c r="D847" i="13"/>
  <c r="C847" i="13" s="1"/>
  <c r="D845" i="13"/>
  <c r="C845" i="13" s="1"/>
  <c r="D842" i="13"/>
  <c r="C842" i="13" s="1"/>
  <c r="D841" i="13"/>
  <c r="C841" i="13" s="1"/>
  <c r="D840" i="13"/>
  <c r="C840" i="13" s="1"/>
  <c r="D838" i="13"/>
  <c r="D834" i="13"/>
  <c r="D809" i="13"/>
  <c r="D778" i="13"/>
  <c r="D776" i="13"/>
  <c r="D767" i="13"/>
  <c r="D766" i="13" s="1"/>
  <c r="D765" i="13"/>
  <c r="C765" i="13" s="1"/>
  <c r="D764" i="13"/>
  <c r="C764" i="13" s="1"/>
  <c r="D763" i="13"/>
  <c r="D754" i="13"/>
  <c r="D753" i="13" s="1"/>
  <c r="D748" i="13"/>
  <c r="D747" i="13" s="1"/>
  <c r="D743" i="13"/>
  <c r="C743" i="13" s="1"/>
  <c r="D742" i="13"/>
  <c r="D738" i="13"/>
  <c r="D737" i="13"/>
  <c r="D735" i="13"/>
  <c r="D733" i="13"/>
  <c r="D732" i="13" s="1"/>
  <c r="D730" i="13"/>
  <c r="C730" i="13" s="1"/>
  <c r="D731" i="13"/>
  <c r="C731" i="13" s="1"/>
  <c r="D729" i="13"/>
  <c r="C729" i="13" s="1"/>
  <c r="D728" i="13"/>
  <c r="D726" i="13"/>
  <c r="C726" i="13" s="1"/>
  <c r="D725" i="13"/>
  <c r="D723" i="13"/>
  <c r="D722" i="13" s="1"/>
  <c r="D710" i="13"/>
  <c r="D709" i="13"/>
  <c r="D704" i="13"/>
  <c r="C704" i="13" s="1"/>
  <c r="D703" i="13"/>
  <c r="C703" i="13" s="1"/>
  <c r="D700" i="13"/>
  <c r="C700" i="13" s="1"/>
  <c r="D699" i="13"/>
  <c r="C699" i="13" s="1"/>
  <c r="D698" i="13"/>
  <c r="C698" i="13" s="1"/>
  <c r="D694" i="13"/>
  <c r="C694" i="13" s="1"/>
  <c r="D693" i="13"/>
  <c r="C693" i="13" s="1"/>
  <c r="D692" i="13"/>
  <c r="C692" i="13" s="1"/>
  <c r="D691" i="13"/>
  <c r="C691" i="13" s="1"/>
  <c r="D689" i="13"/>
  <c r="D687" i="13"/>
  <c r="C687" i="13" s="1"/>
  <c r="D686" i="13"/>
  <c r="C686" i="13" s="1"/>
  <c r="D684" i="13"/>
  <c r="D681" i="13"/>
  <c r="C681" i="13" s="1"/>
  <c r="D679" i="13"/>
  <c r="D1096" i="13"/>
  <c r="D657" i="13"/>
  <c r="D652" i="13"/>
  <c r="D651" i="13" s="1"/>
  <c r="D650" i="13"/>
  <c r="D649" i="13"/>
  <c r="D644" i="13"/>
  <c r="C644" i="13" s="1"/>
  <c r="D640" i="13"/>
  <c r="D638" i="13"/>
  <c r="D1063" i="13"/>
  <c r="D637" i="13"/>
  <c r="C637" i="13" s="1"/>
  <c r="D636" i="13"/>
  <c r="D626" i="13"/>
  <c r="C626" i="13" s="1"/>
  <c r="D625" i="13"/>
  <c r="C625" i="13" s="1"/>
  <c r="D624" i="13"/>
  <c r="C624" i="13" s="1"/>
  <c r="D623" i="13"/>
  <c r="C623" i="13" s="1"/>
  <c r="D622" i="13"/>
  <c r="C622" i="13" s="1"/>
  <c r="D610" i="13"/>
  <c r="C610" i="13" s="1"/>
  <c r="D609" i="13"/>
  <c r="C609" i="13" s="1"/>
  <c r="D621" i="13"/>
  <c r="C621" i="13" s="1"/>
  <c r="D620" i="13"/>
  <c r="C620" i="13" s="1"/>
  <c r="D619" i="13"/>
  <c r="C619" i="13" s="1"/>
  <c r="D618" i="13"/>
  <c r="C618" i="13" s="1"/>
  <c r="D617" i="13"/>
  <c r="C617" i="13" s="1"/>
  <c r="D616" i="13"/>
  <c r="C616" i="13" s="1"/>
  <c r="D615" i="13"/>
  <c r="C615" i="13" s="1"/>
  <c r="D1019" i="13"/>
  <c r="D614" i="13"/>
  <c r="C614" i="13" s="1"/>
  <c r="D613" i="13"/>
  <c r="C613" i="13" s="1"/>
  <c r="D612" i="13"/>
  <c r="C612" i="13" s="1"/>
  <c r="D611" i="13"/>
  <c r="C611" i="13" s="1"/>
  <c r="D605" i="13"/>
  <c r="C605" i="13" s="1"/>
  <c r="D608" i="13"/>
  <c r="C608" i="13" s="1"/>
  <c r="D607" i="13"/>
  <c r="C607" i="13" s="1"/>
  <c r="D606" i="13"/>
  <c r="C606" i="13" s="1"/>
  <c r="D602" i="13"/>
  <c r="C602" i="13" s="1"/>
  <c r="D600" i="13"/>
  <c r="C600" i="13" s="1"/>
  <c r="D1007" i="13"/>
  <c r="C1007" i="13" s="1"/>
  <c r="D599" i="13"/>
  <c r="C599" i="13" s="1"/>
  <c r="D598" i="13"/>
  <c r="C598" i="13" s="1"/>
  <c r="D593" i="13"/>
  <c r="C593" i="13" s="1"/>
  <c r="D997" i="13"/>
  <c r="C997" i="13" s="1"/>
  <c r="D592" i="13"/>
  <c r="C592" i="13" s="1"/>
  <c r="D584" i="13"/>
  <c r="C584" i="13" s="1"/>
  <c r="D583" i="13"/>
  <c r="C583" i="13" s="1"/>
  <c r="D582" i="13"/>
  <c r="C582" i="13" s="1"/>
  <c r="D581" i="13"/>
  <c r="C581" i="13" s="1"/>
  <c r="D580" i="13"/>
  <c r="C580" i="13" s="1"/>
  <c r="D576" i="13"/>
  <c r="C576" i="13" s="1"/>
  <c r="D579" i="13"/>
  <c r="C579" i="13" s="1"/>
  <c r="D578" i="13"/>
  <c r="C578" i="13" s="1"/>
  <c r="D577" i="13"/>
  <c r="C577" i="13" s="1"/>
  <c r="D573" i="13"/>
  <c r="C573" i="13" s="1"/>
  <c r="D572" i="13"/>
  <c r="C572" i="13" s="1"/>
  <c r="D571" i="13"/>
  <c r="C571" i="13" s="1"/>
  <c r="D570" i="13"/>
  <c r="C570" i="13" s="1"/>
  <c r="D979" i="13"/>
  <c r="C979" i="13" s="1"/>
  <c r="D568" i="13"/>
  <c r="C568" i="13" s="1"/>
  <c r="D567" i="13"/>
  <c r="C567" i="13" s="1"/>
  <c r="D566" i="13"/>
  <c r="C566" i="13" s="1"/>
  <c r="D564" i="13"/>
  <c r="C564" i="13" s="1"/>
  <c r="D563" i="13"/>
  <c r="C563" i="13" s="1"/>
  <c r="D562" i="13"/>
  <c r="C562" i="13" s="1"/>
  <c r="D561" i="13"/>
  <c r="C561" i="13" s="1"/>
  <c r="D559" i="13"/>
  <c r="C559" i="13" s="1"/>
  <c r="D558" i="13"/>
  <c r="C558" i="13" s="1"/>
  <c r="D557" i="13"/>
  <c r="C557" i="13" s="1"/>
  <c r="D556" i="13"/>
  <c r="C556" i="13" s="1"/>
  <c r="D555" i="13"/>
  <c r="C555" i="13" s="1"/>
  <c r="D553" i="13"/>
  <c r="D554" i="13"/>
  <c r="C554" i="13" s="1"/>
  <c r="D552" i="13"/>
  <c r="C552" i="13" s="1"/>
  <c r="D551" i="13"/>
  <c r="C551" i="13" s="1"/>
  <c r="D548" i="13"/>
  <c r="C548" i="13" s="1"/>
  <c r="D549" i="13"/>
  <c r="C549" i="13" s="1"/>
  <c r="D960" i="13"/>
  <c r="C960" i="13" s="1"/>
  <c r="D543" i="13"/>
  <c r="C543" i="13" s="1"/>
  <c r="D542" i="13"/>
  <c r="C542" i="13" s="1"/>
  <c r="D541" i="13"/>
  <c r="C541" i="13" s="1"/>
  <c r="D537" i="13"/>
  <c r="C537" i="13" s="1"/>
  <c r="D536" i="13"/>
  <c r="C536" i="13" s="1"/>
  <c r="D535" i="13"/>
  <c r="C535" i="13" s="1"/>
  <c r="D534" i="13"/>
  <c r="C534" i="13" s="1"/>
  <c r="D533" i="13"/>
  <c r="C533" i="13" s="1"/>
  <c r="D532" i="13"/>
  <c r="C532" i="13" s="1"/>
  <c r="D531" i="13"/>
  <c r="C531" i="13" s="1"/>
  <c r="D527" i="13"/>
  <c r="C527" i="13" s="1"/>
  <c r="D526" i="13"/>
  <c r="C526" i="13" s="1"/>
  <c r="D524" i="13"/>
  <c r="C524" i="13" s="1"/>
  <c r="D523" i="13"/>
  <c r="C523" i="13" s="1"/>
  <c r="D522" i="13"/>
  <c r="C522" i="13" s="1"/>
  <c r="D521" i="13"/>
  <c r="C521" i="13" s="1"/>
  <c r="D520" i="13"/>
  <c r="C520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1" i="13"/>
  <c r="C511" i="13" s="1"/>
  <c r="D508" i="13"/>
  <c r="C508" i="13" s="1"/>
  <c r="D507" i="13"/>
  <c r="C507" i="13" s="1"/>
  <c r="D506" i="13"/>
  <c r="C506" i="13" s="1"/>
  <c r="D510" i="13"/>
  <c r="C510" i="13" s="1"/>
  <c r="D509" i="13"/>
  <c r="C509" i="13" s="1"/>
  <c r="D501" i="13"/>
  <c r="C501" i="13" s="1"/>
  <c r="D499" i="13"/>
  <c r="C499" i="13" s="1"/>
  <c r="D498" i="13"/>
  <c r="C498" i="13" s="1"/>
  <c r="D495" i="13"/>
  <c r="C495" i="13" s="1"/>
  <c r="D490" i="13"/>
  <c r="C490" i="13" s="1"/>
  <c r="D489" i="13"/>
  <c r="C489" i="13" s="1"/>
  <c r="D488" i="13"/>
  <c r="C488" i="13" s="1"/>
  <c r="D494" i="13"/>
  <c r="C494" i="13" s="1"/>
  <c r="D493" i="13"/>
  <c r="C493" i="13" s="1"/>
  <c r="D492" i="13"/>
  <c r="C492" i="13" s="1"/>
  <c r="D491" i="13"/>
  <c r="C491" i="13" s="1"/>
  <c r="D896" i="13"/>
  <c r="C896" i="13" s="1"/>
  <c r="D487" i="13"/>
  <c r="C487" i="13" s="1"/>
  <c r="D486" i="13"/>
  <c r="C486" i="13" s="1"/>
  <c r="D470" i="13"/>
  <c r="C470" i="13" s="1"/>
  <c r="D484" i="13"/>
  <c r="C484" i="13" s="1"/>
  <c r="D483" i="13"/>
  <c r="C483" i="13" s="1"/>
  <c r="D482" i="13"/>
  <c r="C482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6" i="13"/>
  <c r="C476" i="13" s="1"/>
  <c r="D475" i="13"/>
  <c r="C475" i="13" s="1"/>
  <c r="D474" i="13"/>
  <c r="C474" i="13" s="1"/>
  <c r="D473" i="13"/>
  <c r="C473" i="13" s="1"/>
  <c r="D472" i="13"/>
  <c r="C472" i="13" s="1"/>
  <c r="D471" i="13"/>
  <c r="C471" i="13" s="1"/>
  <c r="D469" i="13"/>
  <c r="C469" i="13" s="1"/>
  <c r="D468" i="13"/>
  <c r="C468" i="13" s="1"/>
  <c r="D454" i="13"/>
  <c r="C454" i="13" s="1"/>
  <c r="D453" i="13"/>
  <c r="C453" i="13" s="1"/>
  <c r="D452" i="13"/>
  <c r="C452" i="13" s="1"/>
  <c r="D451" i="13"/>
  <c r="C451" i="13" s="1"/>
  <c r="D450" i="13"/>
  <c r="C450" i="13" s="1"/>
  <c r="D449" i="13"/>
  <c r="C449" i="13" s="1"/>
  <c r="D448" i="13"/>
  <c r="D446" i="13"/>
  <c r="C446" i="13" s="1"/>
  <c r="D445" i="13"/>
  <c r="C445" i="13" s="1"/>
  <c r="D444" i="13"/>
  <c r="C444" i="13" s="1"/>
  <c r="D443" i="13"/>
  <c r="C443" i="13" s="1"/>
  <c r="D442" i="13"/>
  <c r="C442" i="13" s="1"/>
  <c r="D441" i="13"/>
  <c r="D440" i="13"/>
  <c r="C440" i="13" s="1"/>
  <c r="D438" i="13"/>
  <c r="C438" i="13" s="1"/>
  <c r="D436" i="13"/>
  <c r="C436" i="13" s="1"/>
  <c r="D435" i="13"/>
  <c r="C435" i="13" s="1"/>
  <c r="D434" i="13"/>
  <c r="C434" i="13" s="1"/>
  <c r="D433" i="13"/>
  <c r="C433" i="13" s="1"/>
  <c r="D432" i="13"/>
  <c r="C432" i="13" s="1"/>
  <c r="D431" i="13"/>
  <c r="D843" i="13"/>
  <c r="C843" i="13" s="1"/>
  <c r="D430" i="13"/>
  <c r="C430" i="13" s="1"/>
  <c r="D429" i="13"/>
  <c r="C429" i="13" s="1"/>
  <c r="D427" i="13"/>
  <c r="C427" i="13" s="1"/>
  <c r="D426" i="13"/>
  <c r="C426" i="13" s="1"/>
  <c r="D836" i="13"/>
  <c r="C836" i="13" s="1"/>
  <c r="D422" i="13"/>
  <c r="C422" i="13" s="1"/>
  <c r="D421" i="13"/>
  <c r="D417" i="13"/>
  <c r="D416" i="13" s="1"/>
  <c r="D415" i="13"/>
  <c r="C415" i="13" s="1"/>
  <c r="D414" i="13"/>
  <c r="C414" i="13" s="1"/>
  <c r="D413" i="13"/>
  <c r="D400" i="13"/>
  <c r="D398" i="13"/>
  <c r="D397" i="13" s="1"/>
  <c r="D396" i="13"/>
  <c r="D395" i="13"/>
  <c r="D392" i="13"/>
  <c r="D386" i="13"/>
  <c r="D381" i="13"/>
  <c r="D380" i="13"/>
  <c r="D378" i="13"/>
  <c r="D366" i="13"/>
  <c r="D364" i="13"/>
  <c r="D361" i="13"/>
  <c r="D360" i="13" s="1"/>
  <c r="D359" i="13"/>
  <c r="C359" i="13" s="1"/>
  <c r="D358" i="13"/>
  <c r="C358" i="13" s="1"/>
  <c r="D357" i="13"/>
  <c r="D759" i="13"/>
  <c r="D757" i="13" s="1"/>
  <c r="D355" i="13"/>
  <c r="D354" i="13"/>
  <c r="D351" i="13"/>
  <c r="C351" i="13" s="1"/>
  <c r="D350" i="13"/>
  <c r="C350" i="13" s="1"/>
  <c r="D349" i="13"/>
  <c r="D347" i="13"/>
  <c r="D346" i="13" s="1"/>
  <c r="D345" i="13"/>
  <c r="C345" i="13" s="1"/>
  <c r="D344" i="13"/>
  <c r="D340" i="13"/>
  <c r="C340" i="13" s="1"/>
  <c r="D339" i="13"/>
  <c r="D337" i="13"/>
  <c r="D336" i="13" s="1"/>
  <c r="D335" i="13"/>
  <c r="C335" i="13" s="1"/>
  <c r="D334" i="13"/>
  <c r="C334" i="13" s="1"/>
  <c r="D333" i="13"/>
  <c r="C333" i="13" s="1"/>
  <c r="D330" i="13"/>
  <c r="C330" i="13" s="1"/>
  <c r="D329" i="13"/>
  <c r="D327" i="13"/>
  <c r="C327" i="13" s="1"/>
  <c r="D326" i="13"/>
  <c r="C326" i="13" s="1"/>
  <c r="D324" i="13"/>
  <c r="D322" i="13"/>
  <c r="C322" i="13" s="1"/>
  <c r="D321" i="13"/>
  <c r="D317" i="13"/>
  <c r="C317" i="13" s="1"/>
  <c r="D316" i="13"/>
  <c r="D314" i="13"/>
  <c r="C314" i="13" s="1"/>
  <c r="D313" i="13"/>
  <c r="C313" i="13" s="1"/>
  <c r="D312" i="13"/>
  <c r="D310" i="13"/>
  <c r="D309" i="13" s="1"/>
  <c r="D307" i="13"/>
  <c r="C307" i="13" s="1"/>
  <c r="D306" i="13"/>
  <c r="D305" i="13"/>
  <c r="C305" i="13" s="1"/>
  <c r="D304" i="13"/>
  <c r="C304" i="13" s="1"/>
  <c r="D303" i="13"/>
  <c r="C303" i="13" s="1"/>
  <c r="D301" i="13"/>
  <c r="C301" i="13" s="1"/>
  <c r="D302" i="13"/>
  <c r="C302" i="13" s="1"/>
  <c r="D300" i="13"/>
  <c r="C300" i="13" s="1"/>
  <c r="D298" i="13"/>
  <c r="C298" i="13" s="1"/>
  <c r="D297" i="13"/>
  <c r="C297" i="13" s="1"/>
  <c r="D296" i="13"/>
  <c r="C296" i="13" s="1"/>
  <c r="D293" i="13"/>
  <c r="C293" i="13" s="1"/>
  <c r="D291" i="13"/>
  <c r="C291" i="13" s="1"/>
  <c r="D290" i="13"/>
  <c r="D685" i="13"/>
  <c r="D283" i="13"/>
  <c r="C283" i="13" s="1"/>
  <c r="D670" i="13"/>
  <c r="C670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03" i="13"/>
  <c r="C603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591" i="13"/>
  <c r="C591" i="13" s="1"/>
  <c r="D587" i="13"/>
  <c r="C587" i="13" s="1"/>
  <c r="D585" i="13"/>
  <c r="C585" i="13" s="1"/>
  <c r="D217" i="13"/>
  <c r="C217" i="13" s="1"/>
  <c r="D216" i="13"/>
  <c r="C216" i="13" s="1"/>
  <c r="D215" i="13"/>
  <c r="C215" i="13" s="1"/>
  <c r="D575" i="13"/>
  <c r="C575" i="13" s="1"/>
  <c r="D214" i="13"/>
  <c r="D213" i="13"/>
  <c r="D569" i="13"/>
  <c r="C569" i="13" s="1"/>
  <c r="D210" i="13"/>
  <c r="C210" i="13" s="1"/>
  <c r="D209" i="13"/>
  <c r="C209" i="13" s="1"/>
  <c r="D966" i="13"/>
  <c r="C966" i="13" s="1"/>
  <c r="D204" i="13"/>
  <c r="C204" i="13" s="1"/>
  <c r="D547" i="13"/>
  <c r="C547" i="13" s="1"/>
  <c r="D545" i="13"/>
  <c r="C545" i="13" s="1"/>
  <c r="D203" i="13"/>
  <c r="D202" i="13"/>
  <c r="C202" i="13" s="1"/>
  <c r="D201" i="13"/>
  <c r="C201" i="13" s="1"/>
  <c r="D540" i="13"/>
  <c r="C540" i="13" s="1"/>
  <c r="D200" i="13"/>
  <c r="C200" i="13" s="1"/>
  <c r="D539" i="13"/>
  <c r="C539" i="13" s="1"/>
  <c r="D538" i="13"/>
  <c r="C538" i="13" s="1"/>
  <c r="D199" i="13"/>
  <c r="D939" i="13"/>
  <c r="C939" i="13" s="1"/>
  <c r="D196" i="13"/>
  <c r="D195" i="13"/>
  <c r="C195" i="13" s="1"/>
  <c r="D193" i="13"/>
  <c r="C193" i="13" s="1"/>
  <c r="D502" i="13"/>
  <c r="C502" i="13" s="1"/>
  <c r="D186" i="13"/>
  <c r="C186" i="13" s="1"/>
  <c r="D185" i="13"/>
  <c r="C185" i="13" s="1"/>
  <c r="D500" i="13"/>
  <c r="C50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455" i="13"/>
  <c r="C455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428" i="13"/>
  <c r="C428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0" i="13"/>
  <c r="D77" i="13"/>
  <c r="D365" i="13"/>
  <c r="C365" i="13" s="1"/>
  <c r="D71" i="13"/>
  <c r="D73" i="13"/>
  <c r="D69" i="13"/>
  <c r="D70" i="13"/>
  <c r="D363" i="13"/>
  <c r="D67" i="13"/>
  <c r="D66" i="13" s="1"/>
  <c r="D65" i="13"/>
  <c r="D64" i="13" s="1"/>
  <c r="D63" i="13"/>
  <c r="C63" i="13" s="1"/>
  <c r="D62" i="13"/>
  <c r="D58" i="13"/>
  <c r="C58" i="13" s="1"/>
  <c r="C57" i="13" s="1"/>
  <c r="D56" i="13"/>
  <c r="D54" i="13"/>
  <c r="D53" i="13" s="1"/>
  <c r="D52" i="13"/>
  <c r="D51" i="13"/>
  <c r="D50" i="13"/>
  <c r="D48" i="13"/>
  <c r="D744" i="13"/>
  <c r="C744" i="13" s="1"/>
  <c r="D46" i="13"/>
  <c r="D45" i="13" s="1"/>
  <c r="D44" i="13"/>
  <c r="D43" i="13" s="1"/>
  <c r="D42" i="13"/>
  <c r="D41" i="13"/>
  <c r="D40" i="13"/>
  <c r="D39" i="13"/>
  <c r="D37" i="13"/>
  <c r="C37" i="13" s="1"/>
  <c r="D36" i="13"/>
  <c r="C36" i="13" s="1"/>
  <c r="D34" i="13"/>
  <c r="D33" i="13" s="1"/>
  <c r="D32" i="13"/>
  <c r="C32" i="13" s="1"/>
  <c r="D31" i="13"/>
  <c r="D27" i="13"/>
  <c r="D26" i="13" s="1"/>
  <c r="D25" i="13"/>
  <c r="D24" i="13" s="1"/>
  <c r="D1078" i="13" l="1"/>
  <c r="D708" i="13"/>
  <c r="D727" i="13"/>
  <c r="D741" i="13"/>
  <c r="D1051" i="13"/>
  <c r="D714" i="13"/>
  <c r="D724" i="13"/>
  <c r="D734" i="13"/>
  <c r="D343" i="13"/>
  <c r="D338" i="13"/>
  <c r="D352" i="13"/>
  <c r="C316" i="13"/>
  <c r="C315" i="13" s="1"/>
  <c r="D315" i="13"/>
  <c r="C754" i="13"/>
  <c r="C753" i="13" s="1"/>
  <c r="D311" i="13"/>
  <c r="C357" i="13"/>
  <c r="C356" i="13" s="1"/>
  <c r="D356" i="13"/>
  <c r="D320" i="13"/>
  <c r="D348" i="13"/>
  <c r="D420" i="13"/>
  <c r="C1096" i="13"/>
  <c r="C1052" i="13"/>
  <c r="C1051" i="13" s="1"/>
  <c r="C759" i="13"/>
  <c r="C757" i="13" s="1"/>
  <c r="C337" i="13"/>
  <c r="C336" i="13" s="1"/>
  <c r="C35" i="13"/>
  <c r="C685" i="13"/>
  <c r="C312" i="13"/>
  <c r="C311" i="13" s="1"/>
  <c r="C339" i="13"/>
  <c r="C338" i="13" s="1"/>
  <c r="C354" i="13"/>
  <c r="C1073" i="13"/>
  <c r="C1072" i="13" s="1"/>
  <c r="C310" i="13"/>
  <c r="C309" i="13" s="1"/>
  <c r="C657" i="13"/>
  <c r="C723" i="13"/>
  <c r="C722" i="13" s="1"/>
  <c r="C742" i="13"/>
  <c r="C741" i="13" s="1"/>
  <c r="C763" i="13"/>
  <c r="C1061" i="13"/>
  <c r="C347" i="13"/>
  <c r="C346" i="13" s="1"/>
  <c r="C329" i="13"/>
  <c r="C361" i="13"/>
  <c r="C360" i="13" s="1"/>
  <c r="C421" i="13"/>
  <c r="C420" i="13" s="1"/>
  <c r="C652" i="13"/>
  <c r="C651" i="13" s="1"/>
  <c r="C709" i="13"/>
  <c r="C728" i="13"/>
  <c r="C727" i="13" s="1"/>
  <c r="C733" i="13"/>
  <c r="C732" i="13" s="1"/>
  <c r="C767" i="13"/>
  <c r="C766" i="13" s="1"/>
  <c r="C725" i="13"/>
  <c r="C724" i="13" s="1"/>
  <c r="C321" i="13"/>
  <c r="C400" i="13"/>
  <c r="C417" i="13"/>
  <c r="C416" i="13" s="1"/>
  <c r="C679" i="13"/>
  <c r="C714" i="13"/>
  <c r="C748" i="13"/>
  <c r="C747" i="13" s="1"/>
  <c r="C834" i="13"/>
  <c r="C1057" i="13"/>
  <c r="C50" i="13"/>
  <c r="D49" i="13"/>
  <c r="C62" i="13"/>
  <c r="C61" i="13" s="1"/>
  <c r="D61" i="13"/>
  <c r="C363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256" i="13"/>
  <c r="C255" i="13" s="1"/>
  <c r="D255" i="13"/>
  <c r="C324" i="13"/>
  <c r="C636" i="13"/>
  <c r="C44" i="13"/>
  <c r="C43" i="13" s="1"/>
  <c r="C762" i="13" l="1"/>
  <c r="V757" i="13"/>
  <c r="G1119" i="13"/>
  <c r="G1118" i="13" s="1"/>
  <c r="E665" i="13"/>
  <c r="E658" i="13" s="1"/>
  <c r="G648" i="13"/>
  <c r="G647" i="13" s="1"/>
  <c r="E1047" i="13"/>
  <c r="J911" i="13"/>
  <c r="J497" i="13"/>
  <c r="J485" i="13"/>
  <c r="D485" i="13" s="1"/>
  <c r="C485" i="13" s="1"/>
  <c r="J886" i="13"/>
  <c r="J861" i="13"/>
  <c r="J852" i="13"/>
  <c r="J851" i="13"/>
  <c r="J437" i="13"/>
  <c r="J844" i="13"/>
  <c r="F394" i="13"/>
  <c r="F389" i="13" s="1"/>
  <c r="G342" i="13"/>
  <c r="G341" i="13" s="1"/>
  <c r="F342" i="13"/>
  <c r="F341" i="13" s="1"/>
  <c r="J308" i="13"/>
  <c r="J292" i="13"/>
  <c r="J682" i="13"/>
  <c r="J289" i="13" l="1"/>
  <c r="D666" i="13"/>
  <c r="C666" i="13" s="1"/>
  <c r="D702" i="13"/>
  <c r="C702" i="13" s="1"/>
  <c r="D932" i="13"/>
  <c r="C932" i="13" s="1"/>
  <c r="D641" i="13"/>
  <c r="D1103" i="13"/>
  <c r="C1103" i="13" s="1"/>
  <c r="D1099" i="13"/>
  <c r="D394" i="13"/>
  <c r="D589" i="13"/>
  <c r="C589" i="13" s="1"/>
  <c r="D597" i="13"/>
  <c r="C597" i="13" s="1"/>
  <c r="D662" i="13"/>
  <c r="C662" i="13" s="1"/>
  <c r="D667" i="13"/>
  <c r="C667" i="13" s="1"/>
  <c r="D775" i="13"/>
  <c r="D781" i="13"/>
  <c r="C781" i="13" s="1"/>
  <c r="D893" i="13"/>
  <c r="C893" i="13" s="1"/>
  <c r="D1004" i="13"/>
  <c r="C1004" i="13" s="1"/>
  <c r="D639" i="13"/>
  <c r="D762" i="13"/>
  <c r="D1062" i="13"/>
  <c r="D1060" i="13" s="1"/>
  <c r="D1076" i="13"/>
  <c r="D1102" i="13"/>
  <c r="D546" i="13"/>
  <c r="D596" i="13"/>
  <c r="D629" i="13"/>
  <c r="C629" i="13" s="1"/>
  <c r="D661" i="13"/>
  <c r="C661" i="13" s="1"/>
  <c r="D665" i="13"/>
  <c r="D701" i="13"/>
  <c r="C701" i="13" s="1"/>
  <c r="D719" i="13"/>
  <c r="C719" i="13" s="1"/>
  <c r="D774" i="13"/>
  <c r="D780" i="13"/>
  <c r="D793" i="13"/>
  <c r="C793" i="13" s="1"/>
  <c r="D926" i="13"/>
  <c r="C926" i="13" s="1"/>
  <c r="D976" i="13"/>
  <c r="C976" i="13" s="1"/>
  <c r="D1035" i="13"/>
  <c r="C1035" i="13" s="1"/>
  <c r="D1105" i="13"/>
  <c r="C1105" i="13" s="1"/>
  <c r="D1107" i="13"/>
  <c r="C1107" i="13" s="1"/>
  <c r="D1111" i="13"/>
  <c r="C1111" i="13" s="1"/>
  <c r="D750" i="13"/>
  <c r="D749" i="13" s="1"/>
  <c r="D772" i="13"/>
  <c r="D342" i="13"/>
  <c r="D341" i="13" s="1"/>
  <c r="D628" i="13"/>
  <c r="D648" i="13"/>
  <c r="D647" i="13" s="1"/>
  <c r="D706" i="13"/>
  <c r="D848" i="13"/>
  <c r="D1058" i="13"/>
  <c r="D1056" i="13" s="1"/>
  <c r="D1074" i="13"/>
  <c r="D437" i="13"/>
  <c r="C437" i="13" s="1"/>
  <c r="D852" i="13"/>
  <c r="C852" i="13" s="1"/>
  <c r="D560" i="13"/>
  <c r="C560" i="13" s="1"/>
  <c r="D595" i="13"/>
  <c r="C595" i="13" s="1"/>
  <c r="D634" i="13"/>
  <c r="C634" i="13" s="1"/>
  <c r="D643" i="13"/>
  <c r="C643" i="13" s="1"/>
  <c r="D660" i="13"/>
  <c r="C660" i="13" s="1"/>
  <c r="D664" i="13"/>
  <c r="C664" i="13" s="1"/>
  <c r="D669" i="13"/>
  <c r="C669" i="13" s="1"/>
  <c r="D697" i="13"/>
  <c r="C697" i="13" s="1"/>
  <c r="D718" i="13"/>
  <c r="D779" i="13"/>
  <c r="D792" i="13"/>
  <c r="C792" i="13" s="1"/>
  <c r="D864" i="13"/>
  <c r="D925" i="13"/>
  <c r="C925" i="13" s="1"/>
  <c r="D968" i="13"/>
  <c r="C968" i="13" s="1"/>
  <c r="D1034" i="13"/>
  <c r="C1034" i="13" s="1"/>
  <c r="D1104" i="13"/>
  <c r="C1104" i="13" s="1"/>
  <c r="D1101" i="13"/>
  <c r="C1101" i="13" s="1"/>
  <c r="D1106" i="13"/>
  <c r="C1106" i="13" s="1"/>
  <c r="D1109" i="13"/>
  <c r="C1109" i="13" s="1"/>
  <c r="D1119" i="13"/>
  <c r="D1118" i="13" s="1"/>
  <c r="D1117" i="13"/>
  <c r="D1116" i="13" s="1"/>
  <c r="D633" i="13"/>
  <c r="D688" i="13"/>
  <c r="D761" i="13"/>
  <c r="D760" i="13" s="1"/>
  <c r="D790" i="13"/>
  <c r="D594" i="13"/>
  <c r="C594" i="13" s="1"/>
  <c r="D1008" i="13"/>
  <c r="C1008" i="13" s="1"/>
  <c r="D642" i="13"/>
  <c r="C642" i="13" s="1"/>
  <c r="D663" i="13"/>
  <c r="C663" i="13" s="1"/>
  <c r="D668" i="13"/>
  <c r="C668" i="13" s="1"/>
  <c r="D773" i="13"/>
  <c r="D777" i="13"/>
  <c r="D962" i="13"/>
  <c r="C962" i="13" s="1"/>
  <c r="D1033" i="13"/>
  <c r="C1033" i="13" s="1"/>
  <c r="D1100" i="13"/>
  <c r="D1108" i="13"/>
  <c r="C1108" i="13" s="1"/>
  <c r="D844" i="13"/>
  <c r="C844" i="13" s="1"/>
  <c r="D497" i="13"/>
  <c r="C497" i="13" s="1"/>
  <c r="D292" i="13"/>
  <c r="C292" i="13" s="1"/>
  <c r="D851" i="13"/>
  <c r="C851" i="13" s="1"/>
  <c r="D861" i="13"/>
  <c r="C861" i="13" s="1"/>
  <c r="D886" i="13"/>
  <c r="C886" i="13" s="1"/>
  <c r="D308" i="13"/>
  <c r="D911" i="13"/>
  <c r="C911" i="13" s="1"/>
  <c r="D1071" i="13"/>
  <c r="J1048" i="13"/>
  <c r="J1047" i="13" s="1"/>
  <c r="J1044" i="13"/>
  <c r="J1043" i="13" s="1"/>
  <c r="J828" i="13"/>
  <c r="J827" i="13"/>
  <c r="J823" i="13"/>
  <c r="J822" i="13"/>
  <c r="J821" i="13"/>
  <c r="J820" i="13"/>
  <c r="J819" i="13"/>
  <c r="J814" i="13"/>
  <c r="J810" i="13"/>
  <c r="J806" i="13"/>
  <c r="J802" i="13"/>
  <c r="J798" i="13"/>
  <c r="J799" i="13"/>
  <c r="J797" i="13"/>
  <c r="J717" i="13"/>
  <c r="J716" i="13" s="1"/>
  <c r="G716" i="13"/>
  <c r="J712" i="13"/>
  <c r="G711" i="13"/>
  <c r="D1070" i="13"/>
  <c r="D646" i="13"/>
  <c r="D645" i="13" s="1"/>
  <c r="J565" i="13"/>
  <c r="J835" i="13"/>
  <c r="J412" i="13"/>
  <c r="J411" i="13"/>
  <c r="J410" i="13"/>
  <c r="J408" i="13"/>
  <c r="J407" i="13"/>
  <c r="J406" i="13"/>
  <c r="J405" i="13"/>
  <c r="J409" i="13"/>
  <c r="J403" i="13"/>
  <c r="J811" i="13"/>
  <c r="J804" i="13"/>
  <c r="J393" i="13"/>
  <c r="J391" i="13"/>
  <c r="J390" i="13"/>
  <c r="J789" i="13"/>
  <c r="J788" i="13"/>
  <c r="J385" i="13"/>
  <c r="E385" i="13"/>
  <c r="E382" i="13" s="1"/>
  <c r="J384" i="13"/>
  <c r="J383" i="13"/>
  <c r="J785" i="13"/>
  <c r="J783" i="13"/>
  <c r="J782" i="13" s="1"/>
  <c r="G783" i="13"/>
  <c r="G782" i="13" s="1"/>
  <c r="J379" i="13"/>
  <c r="J376" i="13"/>
  <c r="J375" i="13"/>
  <c r="E375" i="13"/>
  <c r="E362" i="13" s="1"/>
  <c r="J377" i="13"/>
  <c r="J373" i="13"/>
  <c r="J374" i="13"/>
  <c r="J372" i="13"/>
  <c r="J371" i="13"/>
  <c r="J369" i="13"/>
  <c r="F369" i="13"/>
  <c r="J368" i="13"/>
  <c r="J367" i="13"/>
  <c r="F367" i="13"/>
  <c r="J721" i="13"/>
  <c r="J720" i="13" s="1"/>
  <c r="J319" i="13"/>
  <c r="J318" i="13" s="1"/>
  <c r="J713" i="13"/>
  <c r="F713" i="13"/>
  <c r="F711" i="13" s="1"/>
  <c r="F677" i="13" s="1"/>
  <c r="J288" i="13"/>
  <c r="F288" i="13"/>
  <c r="J287" i="13"/>
  <c r="F287" i="13"/>
  <c r="J656" i="13"/>
  <c r="J655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604" i="13"/>
  <c r="J229" i="13"/>
  <c r="H229" i="13"/>
  <c r="J220" i="13"/>
  <c r="J219" i="13"/>
  <c r="J218" i="13"/>
  <c r="J995" i="13"/>
  <c r="J994" i="13"/>
  <c r="J586" i="13"/>
  <c r="J212" i="13"/>
  <c r="H212" i="13"/>
  <c r="F212" i="13"/>
  <c r="J211" i="13"/>
  <c r="J208" i="13"/>
  <c r="H208" i="13"/>
  <c r="J207" i="13"/>
  <c r="J206" i="13"/>
  <c r="J205" i="13"/>
  <c r="J530" i="13"/>
  <c r="J937" i="13"/>
  <c r="J936" i="13"/>
  <c r="J528" i="13"/>
  <c r="J194" i="13"/>
  <c r="H194" i="13"/>
  <c r="J192" i="13"/>
  <c r="J191" i="13"/>
  <c r="J190" i="13"/>
  <c r="J189" i="13"/>
  <c r="J188" i="13"/>
  <c r="H188" i="13"/>
  <c r="J503" i="13"/>
  <c r="J182" i="13"/>
  <c r="J181" i="13"/>
  <c r="J467" i="13"/>
  <c r="J175" i="13"/>
  <c r="J465" i="13"/>
  <c r="H465" i="13"/>
  <c r="J464" i="13"/>
  <c r="H464" i="13"/>
  <c r="J174" i="13"/>
  <c r="J173" i="13"/>
  <c r="J172" i="13"/>
  <c r="J171" i="13"/>
  <c r="J170" i="13"/>
  <c r="J169" i="13"/>
  <c r="J168" i="13"/>
  <c r="J167" i="13"/>
  <c r="J164" i="13"/>
  <c r="J156" i="13"/>
  <c r="H156" i="13"/>
  <c r="J863" i="13"/>
  <c r="E833" i="13"/>
  <c r="J155" i="13"/>
  <c r="H155" i="13"/>
  <c r="J153" i="13"/>
  <c r="J152" i="13"/>
  <c r="J151" i="13"/>
  <c r="H833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D82" i="13" l="1"/>
  <c r="C82" i="13" s="1"/>
  <c r="J770" i="13"/>
  <c r="G770" i="13"/>
  <c r="E770" i="13"/>
  <c r="E677" i="13" s="1"/>
  <c r="J826" i="13"/>
  <c r="J711" i="13"/>
  <c r="J833" i="13"/>
  <c r="G833" i="13"/>
  <c r="J784" i="13"/>
  <c r="J794" i="13"/>
  <c r="H425" i="13"/>
  <c r="J286" i="13"/>
  <c r="J362" i="13"/>
  <c r="J803" i="13"/>
  <c r="D1088" i="13"/>
  <c r="D627" i="13"/>
  <c r="D705" i="13"/>
  <c r="F286" i="13"/>
  <c r="J807" i="13"/>
  <c r="D682" i="13"/>
  <c r="F362" i="13"/>
  <c r="C1117" i="13"/>
  <c r="C1116" i="13" s="1"/>
  <c r="J382" i="13"/>
  <c r="J399" i="13"/>
  <c r="J389" i="13"/>
  <c r="D632" i="13"/>
  <c r="C1071" i="13"/>
  <c r="C688" i="13"/>
  <c r="C1100" i="13"/>
  <c r="C718" i="13"/>
  <c r="C665" i="13"/>
  <c r="C658" i="13" s="1"/>
  <c r="D658" i="13"/>
  <c r="C641" i="13"/>
  <c r="D635" i="13"/>
  <c r="C308" i="13"/>
  <c r="D289" i="13"/>
  <c r="C646" i="13"/>
  <c r="C645" i="13" s="1"/>
  <c r="C596" i="13"/>
  <c r="C1099" i="13"/>
  <c r="E68" i="13"/>
  <c r="E104" i="13"/>
  <c r="I68" i="13"/>
  <c r="E96" i="13"/>
  <c r="I96" i="13"/>
  <c r="I104" i="13"/>
  <c r="H89" i="13"/>
  <c r="G244" i="13"/>
  <c r="H96" i="13"/>
  <c r="H104" i="13"/>
  <c r="C1058" i="13"/>
  <c r="C1056" i="13" s="1"/>
  <c r="C628" i="13"/>
  <c r="C627" i="13" s="1"/>
  <c r="C750" i="13"/>
  <c r="C749" i="13" s="1"/>
  <c r="J237" i="13"/>
  <c r="F244" i="13"/>
  <c r="J244" i="13"/>
  <c r="C848" i="13"/>
  <c r="C1102" i="13"/>
  <c r="C761" i="13"/>
  <c r="C760" i="13" s="1"/>
  <c r="C633" i="13"/>
  <c r="C632" i="13" s="1"/>
  <c r="C1075" i="13"/>
  <c r="C1074" i="13" s="1"/>
  <c r="C1062" i="13"/>
  <c r="F89" i="13"/>
  <c r="C342" i="13"/>
  <c r="C341" i="13" s="1"/>
  <c r="C790" i="13"/>
  <c r="C1119" i="13"/>
  <c r="C1118" i="13" s="1"/>
  <c r="C706" i="13"/>
  <c r="C1076" i="13"/>
  <c r="J89" i="13"/>
  <c r="G23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639" i="13"/>
  <c r="D503" i="13"/>
  <c r="C503" i="13" s="1"/>
  <c r="D189" i="13"/>
  <c r="C189" i="13" s="1"/>
  <c r="D219" i="13"/>
  <c r="C219" i="13" s="1"/>
  <c r="D229" i="13"/>
  <c r="C229" i="13" s="1"/>
  <c r="D239" i="13"/>
  <c r="C239" i="13" s="1"/>
  <c r="D288" i="13"/>
  <c r="D403" i="13"/>
  <c r="D405" i="13"/>
  <c r="C405" i="13" s="1"/>
  <c r="D407" i="13"/>
  <c r="C407" i="13" s="1"/>
  <c r="D410" i="13"/>
  <c r="C410" i="13" s="1"/>
  <c r="D412" i="13"/>
  <c r="C412" i="13" s="1"/>
  <c r="D565" i="13"/>
  <c r="C565" i="13" s="1"/>
  <c r="D798" i="13"/>
  <c r="C798" i="13" s="1"/>
  <c r="D814" i="13"/>
  <c r="C814" i="13" s="1"/>
  <c r="D820" i="13"/>
  <c r="C820" i="13" s="1"/>
  <c r="D822" i="13"/>
  <c r="C822" i="13" s="1"/>
  <c r="D713" i="13"/>
  <c r="D721" i="13"/>
  <c r="D720" i="13" s="1"/>
  <c r="D717" i="13"/>
  <c r="D716" i="13" s="1"/>
  <c r="D105" i="13"/>
  <c r="D238" i="13"/>
  <c r="D245" i="13"/>
  <c r="D254" i="13"/>
  <c r="D251" i="13" s="1"/>
  <c r="D367" i="13"/>
  <c r="D783" i="13"/>
  <c r="D782" i="13" s="1"/>
  <c r="D76" i="13"/>
  <c r="D156" i="13"/>
  <c r="D169" i="13"/>
  <c r="C169" i="13" s="1"/>
  <c r="D171" i="13"/>
  <c r="C171" i="13" s="1"/>
  <c r="D467" i="13"/>
  <c r="C467" i="13" s="1"/>
  <c r="D181" i="13"/>
  <c r="C181" i="13" s="1"/>
  <c r="D192" i="13"/>
  <c r="C192" i="13" s="1"/>
  <c r="D205" i="13"/>
  <c r="C205" i="13" s="1"/>
  <c r="D211" i="13"/>
  <c r="C211" i="13" s="1"/>
  <c r="D994" i="13"/>
  <c r="C994" i="13" s="1"/>
  <c r="D218" i="13"/>
  <c r="C218" i="13" s="1"/>
  <c r="D369" i="13"/>
  <c r="D372" i="13"/>
  <c r="D374" i="13"/>
  <c r="D377" i="13"/>
  <c r="D375" i="13"/>
  <c r="D383" i="13"/>
  <c r="C383" i="13" s="1"/>
  <c r="D385" i="13"/>
  <c r="C385" i="13" s="1"/>
  <c r="D789" i="13"/>
  <c r="C789" i="13" s="1"/>
  <c r="D391" i="13"/>
  <c r="C391" i="13" s="1"/>
  <c r="D799" i="13"/>
  <c r="C799" i="13" s="1"/>
  <c r="D827" i="13"/>
  <c r="D1044" i="13"/>
  <c r="D1043" i="13" s="1"/>
  <c r="D98" i="13"/>
  <c r="D117" i="13"/>
  <c r="D116" i="13" s="1"/>
  <c r="D287" i="13"/>
  <c r="D319" i="13"/>
  <c r="D318" i="13" s="1"/>
  <c r="D811" i="13"/>
  <c r="C811" i="13" s="1"/>
  <c r="D835" i="13"/>
  <c r="D797" i="13"/>
  <c r="D1048" i="13"/>
  <c r="D1047" i="13" s="1"/>
  <c r="D79" i="13"/>
  <c r="D107" i="13"/>
  <c r="D124" i="13"/>
  <c r="C124" i="13" s="1"/>
  <c r="D152" i="13"/>
  <c r="C152" i="13" s="1"/>
  <c r="D155" i="13"/>
  <c r="C155" i="13" s="1"/>
  <c r="D167" i="13"/>
  <c r="C167" i="13" s="1"/>
  <c r="D464" i="13"/>
  <c r="D528" i="13"/>
  <c r="C528" i="13" s="1"/>
  <c r="D937" i="13"/>
  <c r="C937" i="13" s="1"/>
  <c r="D207" i="13"/>
  <c r="C207" i="13" s="1"/>
  <c r="D188" i="13"/>
  <c r="D190" i="13"/>
  <c r="C190" i="13" s="1"/>
  <c r="D220" i="13"/>
  <c r="D604" i="13"/>
  <c r="D241" i="13"/>
  <c r="C241" i="13" s="1"/>
  <c r="D409" i="13"/>
  <c r="D406" i="13"/>
  <c r="C406" i="13" s="1"/>
  <c r="D408" i="13"/>
  <c r="C408" i="13" s="1"/>
  <c r="D411" i="13"/>
  <c r="C411" i="13" s="1"/>
  <c r="D712" i="13"/>
  <c r="C712" i="13" s="1"/>
  <c r="D810" i="13"/>
  <c r="C810" i="13" s="1"/>
  <c r="D819" i="13"/>
  <c r="C819" i="13" s="1"/>
  <c r="D821" i="13"/>
  <c r="C821" i="13" s="1"/>
  <c r="D823" i="13"/>
  <c r="C823" i="13" s="1"/>
  <c r="D828" i="13"/>
  <c r="C828" i="13" s="1"/>
  <c r="D656" i="13"/>
  <c r="D655" i="13" s="1"/>
  <c r="D804" i="13"/>
  <c r="D806" i="13"/>
  <c r="D60" i="13"/>
  <c r="D59" i="13" s="1"/>
  <c r="D94" i="13"/>
  <c r="D74" i="13"/>
  <c r="D87" i="13"/>
  <c r="D119" i="13"/>
  <c r="D258" i="13"/>
  <c r="D257" i="13" s="1"/>
  <c r="D785" i="13"/>
  <c r="D390" i="13"/>
  <c r="D1069" i="13"/>
  <c r="D7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863" i="13"/>
  <c r="C863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465" i="13"/>
  <c r="C465" i="13" s="1"/>
  <c r="D175" i="13"/>
  <c r="C175" i="13" s="1"/>
  <c r="D182" i="13"/>
  <c r="D191" i="13"/>
  <c r="C191" i="13" s="1"/>
  <c r="D194" i="13"/>
  <c r="D936" i="13"/>
  <c r="C936" i="13" s="1"/>
  <c r="D530" i="13"/>
  <c r="C530" i="13" s="1"/>
  <c r="D206" i="13"/>
  <c r="D208" i="13"/>
  <c r="D212" i="13"/>
  <c r="C212" i="13" s="1"/>
  <c r="D586" i="13"/>
  <c r="C586" i="13" s="1"/>
  <c r="D995" i="13"/>
  <c r="C995" i="13" s="1"/>
  <c r="D240" i="13"/>
  <c r="C240" i="13" s="1"/>
  <c r="D246" i="13"/>
  <c r="D368" i="13"/>
  <c r="D371" i="13"/>
  <c r="D373" i="13"/>
  <c r="D376" i="13"/>
  <c r="D379" i="13"/>
  <c r="D384" i="13"/>
  <c r="C384" i="13" s="1"/>
  <c r="D788" i="13"/>
  <c r="C788" i="13" s="1"/>
  <c r="D393" i="13"/>
  <c r="C393" i="13" s="1"/>
  <c r="D802" i="13"/>
  <c r="C802" i="13" s="1"/>
  <c r="J325" i="13"/>
  <c r="J323" i="13" s="1"/>
  <c r="I35" i="13"/>
  <c r="H325" i="13"/>
  <c r="H323" i="13" s="1"/>
  <c r="F325" i="13"/>
  <c r="F32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H678" i="13"/>
  <c r="H677" i="13" s="1"/>
  <c r="J439" i="13"/>
  <c r="I120" i="13"/>
  <c r="H120" i="13"/>
  <c r="G120" i="13"/>
  <c r="F120" i="13"/>
  <c r="E120" i="13"/>
  <c r="D770" i="13" l="1"/>
  <c r="D711" i="13"/>
  <c r="D784" i="13"/>
  <c r="H285" i="13"/>
  <c r="D1068" i="13"/>
  <c r="D803" i="13"/>
  <c r="D826" i="13"/>
  <c r="J678" i="13"/>
  <c r="J677" i="13" s="1"/>
  <c r="D794" i="13"/>
  <c r="C1088" i="13"/>
  <c r="G678" i="13"/>
  <c r="G677" i="13" s="1"/>
  <c r="D389" i="13"/>
  <c r="J120" i="13"/>
  <c r="J425" i="13"/>
  <c r="J285" i="13" s="1"/>
  <c r="C409" i="13"/>
  <c r="D399" i="13"/>
  <c r="D362" i="13"/>
  <c r="C288" i="13"/>
  <c r="D286" i="13"/>
  <c r="V1118" i="13"/>
  <c r="C783" i="13"/>
  <c r="C782" i="13" s="1"/>
  <c r="C464" i="13"/>
  <c r="I10" i="13"/>
  <c r="I8" i="13" s="1"/>
  <c r="F35" i="13"/>
  <c r="F10" i="13" s="1"/>
  <c r="H35" i="13"/>
  <c r="H10" i="13" s="1"/>
  <c r="J35" i="13"/>
  <c r="E35" i="13"/>
  <c r="E10" i="13" s="1"/>
  <c r="G35" i="13"/>
  <c r="G10" i="13" s="1"/>
  <c r="C287" i="13"/>
  <c r="C785" i="13"/>
  <c r="C784" i="13" s="1"/>
  <c r="C806" i="13"/>
  <c r="C1048" i="13"/>
  <c r="C319" i="13"/>
  <c r="C318" i="13" s="1"/>
  <c r="C721" i="13"/>
  <c r="C720" i="13" s="1"/>
  <c r="C797" i="13"/>
  <c r="C794" i="13" s="1"/>
  <c r="C1044" i="13"/>
  <c r="C1043" i="13" s="1"/>
  <c r="C717" i="13"/>
  <c r="C713" i="13"/>
  <c r="C390" i="13"/>
  <c r="C1069" i="13"/>
  <c r="C804" i="13"/>
  <c r="C827" i="13"/>
  <c r="C826" i="13" s="1"/>
  <c r="C98" i="13"/>
  <c r="D96" i="13"/>
  <c r="C94" i="13"/>
  <c r="C89" i="13" s="1"/>
  <c r="D89" i="13"/>
  <c r="D266" i="13"/>
  <c r="C87" i="13"/>
  <c r="C86" i="13" s="1"/>
  <c r="D86" i="13"/>
  <c r="C656" i="13"/>
  <c r="C655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39" i="13"/>
  <c r="D325" i="13"/>
  <c r="D323" i="13" s="1"/>
  <c r="N439" i="13"/>
  <c r="N425" i="13" s="1"/>
  <c r="C803" i="13" l="1"/>
  <c r="H8" i="13"/>
  <c r="C711" i="13"/>
  <c r="D678" i="13"/>
  <c r="C286" i="13"/>
  <c r="D120" i="13"/>
  <c r="D425" i="13"/>
  <c r="J10" i="13"/>
  <c r="J8" i="13" s="1"/>
  <c r="V264" i="13"/>
  <c r="V439" i="13"/>
  <c r="C325" i="13"/>
  <c r="C323" i="13" s="1"/>
  <c r="D35" i="13"/>
  <c r="C12" i="13"/>
  <c r="C678" i="13"/>
  <c r="C267" i="13"/>
  <c r="C266" i="13" s="1"/>
  <c r="V267" i="13"/>
  <c r="C439" i="13"/>
  <c r="D1085" i="13"/>
  <c r="D1084" i="13" s="1"/>
  <c r="G331" i="13"/>
  <c r="G328" i="13" s="1"/>
  <c r="G285" i="13" s="1"/>
  <c r="G8" i="13" s="1"/>
  <c r="F331" i="13"/>
  <c r="F328" i="13" s="1"/>
  <c r="F285" i="13" s="1"/>
  <c r="F8" i="13" s="1"/>
  <c r="E331" i="13"/>
  <c r="E328" i="13" s="1"/>
  <c r="E285" i="13" s="1"/>
  <c r="E8" i="13" s="1"/>
  <c r="R331" i="13"/>
  <c r="R328" i="13" s="1"/>
  <c r="R285" i="13" s="1"/>
  <c r="D10" i="13" l="1"/>
  <c r="C1085" i="13"/>
  <c r="C1084" i="13" s="1"/>
  <c r="V331" i="13"/>
  <c r="D331" i="13"/>
  <c r="D941" i="13"/>
  <c r="D833" i="13" s="1"/>
  <c r="D1050" i="13"/>
  <c r="D1049" i="13" s="1"/>
  <c r="D332" i="13"/>
  <c r="D328" i="13" l="1"/>
  <c r="C332" i="13"/>
  <c r="C941" i="13"/>
  <c r="C1050" i="13"/>
  <c r="C1049" i="13" s="1"/>
  <c r="C331" i="13"/>
  <c r="D808" i="13"/>
  <c r="D807" i="13" s="1"/>
  <c r="N630" i="13"/>
  <c r="C328" i="13" l="1"/>
  <c r="C808" i="13"/>
  <c r="C738" i="13"/>
  <c r="V738" i="13"/>
  <c r="C737" i="13"/>
  <c r="V737" i="13"/>
  <c r="C735" i="13"/>
  <c r="V735" i="13"/>
  <c r="V631" i="13"/>
  <c r="C344" i="13"/>
  <c r="C343" i="13" s="1"/>
  <c r="V344" i="13"/>
  <c r="D740" i="13"/>
  <c r="D739" i="13" s="1"/>
  <c r="D677" i="13" s="1"/>
  <c r="D631" i="13"/>
  <c r="D630" i="13" s="1"/>
  <c r="C734" i="13" l="1"/>
  <c r="V734" i="13" s="1"/>
  <c r="C631" i="13"/>
  <c r="C630" i="13" s="1"/>
  <c r="C740" i="13"/>
  <c r="C739" i="13" s="1"/>
  <c r="C553" i="13" l="1"/>
  <c r="D388" i="13"/>
  <c r="D387" i="13"/>
  <c r="C203" i="13"/>
  <c r="C188" i="13"/>
  <c r="C394" i="13"/>
  <c r="C392" i="13"/>
  <c r="C29" i="13"/>
  <c r="C28" i="13" s="1"/>
  <c r="N268" i="13"/>
  <c r="C650" i="13"/>
  <c r="R257" i="13"/>
  <c r="V254" i="13"/>
  <c r="V253" i="13"/>
  <c r="C640" i="13"/>
  <c r="C638" i="13"/>
  <c r="C1063" i="13"/>
  <c r="C1060" i="13" s="1"/>
  <c r="V246" i="13"/>
  <c r="C227" i="13"/>
  <c r="C194" i="13"/>
  <c r="V156" i="13"/>
  <c r="R116" i="13"/>
  <c r="C413" i="13"/>
  <c r="C111" i="13"/>
  <c r="C403" i="13"/>
  <c r="V106" i="13"/>
  <c r="N66" i="13"/>
  <c r="N49" i="13"/>
  <c r="C34" i="13"/>
  <c r="C33" i="13" s="1"/>
  <c r="C716" i="13"/>
  <c r="C290" i="13"/>
  <c r="C208" i="13"/>
  <c r="C1019" i="13"/>
  <c r="C182" i="13"/>
  <c r="V220" i="13"/>
  <c r="C604" i="13"/>
  <c r="S372" i="13"/>
  <c r="S371" i="13"/>
  <c r="P367" i="13"/>
  <c r="P369" i="13"/>
  <c r="C282" i="13"/>
  <c r="C280" i="13"/>
  <c r="P164" i="13"/>
  <c r="V164" i="13"/>
  <c r="C835" i="13"/>
  <c r="C864" i="13"/>
  <c r="C838" i="13"/>
  <c r="C349" i="13"/>
  <c r="C348" i="13" s="1"/>
  <c r="C684" i="13"/>
  <c r="C355" i="13"/>
  <c r="C352" i="13" s="1"/>
  <c r="C27" i="13"/>
  <c r="C26" i="13" s="1"/>
  <c r="C710" i="13"/>
  <c r="C708" i="13" s="1"/>
  <c r="C441" i="13"/>
  <c r="C648" i="13"/>
  <c r="C649" i="13"/>
  <c r="C431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R83" i="13"/>
  <c r="N84" i="13"/>
  <c r="V84" i="13" s="1"/>
  <c r="R84" i="13"/>
  <c r="S84" i="13"/>
  <c r="C366" i="13"/>
  <c r="P368" i="13"/>
  <c r="S368" i="13"/>
  <c r="N373" i="13"/>
  <c r="N362" i="13" s="1"/>
  <c r="N285" i="13" s="1"/>
  <c r="P377" i="13"/>
  <c r="S375" i="13"/>
  <c r="P378" i="13"/>
  <c r="S378" i="13"/>
  <c r="P379" i="13"/>
  <c r="S379" i="13"/>
  <c r="C380" i="13"/>
  <c r="C381" i="13"/>
  <c r="P772" i="13"/>
  <c r="S772" i="13"/>
  <c r="S773" i="13"/>
  <c r="S774" i="13"/>
  <c r="P775" i="13"/>
  <c r="C776" i="13"/>
  <c r="S777" i="13"/>
  <c r="S778" i="13"/>
  <c r="S779" i="13"/>
  <c r="S780" i="13"/>
  <c r="V83" i="13" l="1"/>
  <c r="C83" i="13"/>
  <c r="P770" i="13"/>
  <c r="P677" i="13" s="1"/>
  <c r="S770" i="13"/>
  <c r="S677" i="13" s="1"/>
  <c r="C647" i="13"/>
  <c r="S362" i="13"/>
  <c r="S285" i="13" s="1"/>
  <c r="P362" i="13"/>
  <c r="P285" i="13" s="1"/>
  <c r="C635" i="13"/>
  <c r="C399" i="13"/>
  <c r="C388" i="13"/>
  <c r="D382" i="13"/>
  <c r="D285" i="13" s="1"/>
  <c r="D8" i="13" s="1"/>
  <c r="C320" i="13"/>
  <c r="N68" i="13"/>
  <c r="R68" i="13"/>
  <c r="C270" i="13"/>
  <c r="C387" i="13"/>
  <c r="V373" i="13"/>
  <c r="C1030" i="13"/>
  <c r="C306" i="13"/>
  <c r="C289" i="13" s="1"/>
  <c r="R104" i="13"/>
  <c r="V46" i="13"/>
  <c r="C52" i="13"/>
  <c r="R49" i="13"/>
  <c r="R120" i="13"/>
  <c r="C196" i="13"/>
  <c r="L120" i="13"/>
  <c r="L10" i="13" s="1"/>
  <c r="L8" i="13" s="1"/>
  <c r="S68" i="13"/>
  <c r="S10" i="13" s="1"/>
  <c r="P120" i="13"/>
  <c r="N38" i="13"/>
  <c r="N104" i="13"/>
  <c r="R244" i="13"/>
  <c r="V252" i="13"/>
  <c r="N251" i="13"/>
  <c r="V258" i="13"/>
  <c r="N257" i="13"/>
  <c r="V74" i="13"/>
  <c r="V117" i="13"/>
  <c r="N116" i="13"/>
  <c r="V245" i="13"/>
  <c r="N244" i="13"/>
  <c r="N120" i="13"/>
  <c r="P68" i="13"/>
  <c r="R251" i="13"/>
  <c r="C368" i="13"/>
  <c r="C228" i="13"/>
  <c r="V228" i="13"/>
  <c r="C221" i="13"/>
  <c r="V221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809" i="13"/>
  <c r="C807" i="13" s="1"/>
  <c r="V809" i="13"/>
  <c r="C246" i="13"/>
  <c r="C106" i="13"/>
  <c r="C117" i="13"/>
  <c r="C1047" i="13"/>
  <c r="C364" i="13"/>
  <c r="C373" i="13"/>
  <c r="C80" i="13"/>
  <c r="C69" i="13"/>
  <c r="C79" i="13"/>
  <c r="C75" i="13"/>
  <c r="C448" i="13"/>
  <c r="C546" i="13"/>
  <c r="C369" i="13"/>
  <c r="C245" i="13"/>
  <c r="C386" i="13"/>
  <c r="C780" i="13"/>
  <c r="C774" i="13"/>
  <c r="C779" i="13"/>
  <c r="C773" i="13"/>
  <c r="C84" i="13"/>
  <c r="C78" i="13"/>
  <c r="C71" i="13"/>
  <c r="C376" i="13"/>
  <c r="C374" i="13"/>
  <c r="C81" i="13"/>
  <c r="C70" i="13"/>
  <c r="C220" i="13"/>
  <c r="C156" i="13"/>
  <c r="C252" i="13"/>
  <c r="C254" i="13"/>
  <c r="C258" i="13"/>
  <c r="C257" i="13" s="1"/>
  <c r="C396" i="13"/>
  <c r="C46" i="13"/>
  <c r="C45" i="13" s="1"/>
  <c r="C398" i="13"/>
  <c r="C397" i="13" s="1"/>
  <c r="C164" i="13"/>
  <c r="C367" i="13"/>
  <c r="C778" i="13"/>
  <c r="C377" i="13"/>
  <c r="C76" i="13"/>
  <c r="C856" i="13"/>
  <c r="C910" i="13"/>
  <c r="C371" i="13"/>
  <c r="C772" i="13"/>
  <c r="C1080" i="13"/>
  <c r="C1078" i="13" s="1"/>
  <c r="C705" i="13"/>
  <c r="C777" i="13"/>
  <c r="C775" i="13"/>
  <c r="C379" i="13"/>
  <c r="C378" i="13"/>
  <c r="C375" i="13"/>
  <c r="C77" i="13"/>
  <c r="C74" i="13"/>
  <c r="C689" i="13"/>
  <c r="C682" i="13" s="1"/>
  <c r="C395" i="13"/>
  <c r="C372" i="13"/>
  <c r="C253" i="13"/>
  <c r="C1070" i="13"/>
  <c r="C1068" i="13" s="1"/>
  <c r="V26" i="13"/>
  <c r="V346" i="13"/>
  <c r="V420" i="13"/>
  <c r="V672" i="13"/>
  <c r="V753" i="13"/>
  <c r="V760" i="13"/>
  <c r="V826" i="13"/>
  <c r="V1074" i="13"/>
  <c r="V118" i="13"/>
  <c r="V43" i="13"/>
  <c r="V266" i="13"/>
  <c r="V309" i="13"/>
  <c r="V720" i="13"/>
  <c r="V749" i="13"/>
  <c r="V803" i="13"/>
  <c r="V1072" i="13"/>
  <c r="V1116" i="13"/>
  <c r="C770" i="13" l="1"/>
  <c r="C833" i="13"/>
  <c r="C389" i="13"/>
  <c r="S8" i="13"/>
  <c r="C382" i="13"/>
  <c r="C425" i="13"/>
  <c r="C362" i="13"/>
  <c r="C244" i="13"/>
  <c r="V244" i="13" s="1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705" i="13"/>
  <c r="V268" i="13"/>
  <c r="V262" i="13"/>
  <c r="V55" i="13"/>
  <c r="V47" i="13"/>
  <c r="V318" i="13"/>
  <c r="V257" i="13"/>
  <c r="V64" i="13"/>
  <c r="V237" i="13"/>
  <c r="V114" i="13"/>
  <c r="V86" i="13"/>
  <c r="V397" i="13"/>
  <c r="V61" i="13"/>
  <c r="V30" i="13"/>
  <c r="V57" i="13"/>
  <c r="V259" i="13"/>
  <c r="V28" i="13"/>
  <c r="V247" i="13"/>
  <c r="C677" i="13" l="1"/>
  <c r="C10" i="13"/>
  <c r="C285" i="13"/>
  <c r="V89" i="13"/>
  <c r="V10" i="13"/>
  <c r="V38" i="13"/>
  <c r="V33" i="13"/>
  <c r="V96" i="13"/>
  <c r="V251" i="13"/>
  <c r="V49" i="13"/>
  <c r="V104" i="13"/>
  <c r="V11" i="13"/>
  <c r="V120" i="13"/>
  <c r="C8" i="13" l="1"/>
  <c r="V255" i="13"/>
  <c r="V45" i="13"/>
  <c r="V270" i="13"/>
  <c r="V739" i="13"/>
  <c r="V35" i="13" l="1"/>
  <c r="V68" i="13"/>
  <c r="V242" i="13" l="1"/>
  <c r="V722" i="13"/>
</calcChain>
</file>

<file path=xl/sharedStrings.xml><?xml version="1.0" encoding="utf-8"?>
<sst xmlns="http://schemas.openxmlformats.org/spreadsheetml/2006/main" count="2119" uniqueCount="1916">
  <si>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</si>
  <si>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</si>
  <si>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</si>
  <si>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</si>
  <si>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</si>
  <si>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</si>
  <si>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</si>
  <si>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</si>
  <si>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</si>
  <si>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</si>
  <si>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</si>
  <si>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</si>
  <si>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</si>
  <si>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</si>
  <si>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</si>
  <si>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</si>
  <si>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</si>
  <si>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кв. м</t>
  </si>
  <si>
    <t>Г. Велиж, ул. Ивановская, д. 9</t>
  </si>
  <si>
    <t>Г. Велиж, ул. Кропоткина, д. 18/12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</si>
  <si>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</si>
  <si>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</si>
  <si>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</si>
  <si>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</si>
  <si>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</si>
  <si>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</si>
  <si>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</si>
  <si>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</si>
  <si>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</si>
  <si>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</si>
  <si>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</si>
  <si>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</si>
  <si>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</si>
  <si>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</si>
  <si>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</si>
  <si>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</si>
  <si>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</si>
  <si>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</si>
  <si>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</si>
  <si>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</si>
  <si>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</si>
  <si>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</si>
  <si>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</si>
  <si>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</si>
  <si>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</si>
  <si>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</si>
  <si>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</si>
  <si>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</si>
  <si>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</si>
  <si>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</si>
  <si>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</si>
  <si>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</si>
  <si>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</si>
  <si>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</si>
  <si>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</si>
  <si>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</si>
  <si>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</si>
  <si>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</si>
  <si>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</si>
  <si>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</si>
  <si>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</si>
  <si>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</si>
  <si>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</si>
  <si>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</si>
  <si>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</si>
  <si>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</si>
  <si>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</si>
  <si>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</si>
  <si>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</si>
  <si>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</si>
  <si>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</si>
  <si>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</si>
  <si>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</si>
  <si>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</si>
  <si>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</si>
  <si>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</si>
  <si>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</si>
  <si>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</si>
  <si>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</si>
  <si>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</si>
  <si>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</si>
  <si>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</si>
  <si>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</si>
  <si>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</si>
  <si>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</si>
  <si>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</si>
  <si>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</si>
  <si>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</si>
  <si>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</si>
  <si>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</si>
  <si>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</si>
  <si>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</si>
  <si>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</si>
  <si>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</si>
  <si>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</si>
  <si>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</si>
  <si>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</si>
  <si>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</si>
  <si>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</si>
  <si>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</si>
  <si>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</si>
  <si>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</si>
  <si>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</si>
  <si>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</si>
  <si>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</si>
  <si>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</si>
  <si>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</si>
  <si>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Дер. Пищулино, ул. Школа-интернат, д. 15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</si>
  <si>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</si>
  <si>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</si>
  <si>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</si>
  <si>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</si>
  <si>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</si>
  <si>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</si>
  <si>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</si>
  <si>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</si>
  <si>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</si>
  <si>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</si>
  <si>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</si>
  <si>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</si>
  <si>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</si>
  <si>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</si>
  <si>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</si>
  <si>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</si>
  <si>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</si>
  <si>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</si>
  <si>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</si>
  <si>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</si>
  <si>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</si>
  <si>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</si>
  <si>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</si>
  <si>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</si>
  <si>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</si>
  <si>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</si>
  <si>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</si>
  <si>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</si>
  <si>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</si>
  <si>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</si>
  <si>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</si>
  <si>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</si>
  <si>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</si>
  <si>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</si>
  <si>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</si>
  <si>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</si>
  <si>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</si>
  <si>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</si>
  <si>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</si>
  <si>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</si>
  <si>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18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</si>
  <si>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</si>
  <si>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</si>
  <si>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</si>
  <si>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</si>
  <si>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Пролетарская, д. 40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</si>
  <si>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</si>
  <si>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</si>
  <si>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</si>
  <si>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</si>
  <si>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</si>
  <si>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</si>
  <si>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</si>
  <si>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</si>
  <si>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</si>
  <si>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</si>
  <si>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</si>
  <si>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</si>
  <si>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</si>
  <si>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</si>
  <si>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</si>
  <si>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</si>
  <si>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</si>
  <si>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</si>
  <si>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</si>
  <si>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</si>
  <si>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</si>
  <si>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</si>
  <si>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</si>
  <si>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</si>
  <si>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</si>
  <si>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</si>
  <si>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</si>
  <si>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</si>
  <si>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</si>
  <si>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</si>
  <si>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</si>
  <si>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</si>
  <si>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</si>
  <si>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</si>
  <si>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</si>
  <si>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</si>
  <si>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</si>
  <si>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</si>
  <si>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</si>
  <si>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</si>
  <si>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</si>
  <si>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</si>
  <si>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</si>
  <si>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</si>
  <si>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</si>
  <si>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</si>
  <si>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</si>
  <si>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</si>
  <si>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</si>
  <si>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</si>
  <si>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</si>
  <si>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</si>
  <si>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</si>
  <si>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</si>
  <si>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</si>
  <si>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</si>
  <si>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</si>
  <si>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</si>
  <si>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</si>
  <si>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</si>
  <si>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</si>
  <si>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</si>
  <si>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</si>
  <si>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</si>
  <si>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</si>
  <si>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</si>
  <si>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</si>
  <si>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</si>
  <si>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</si>
  <si>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</si>
  <si>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</si>
  <si>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</si>
  <si>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</si>
  <si>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</si>
  <si>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</si>
  <si>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</si>
  <si>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</si>
  <si>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</si>
  <si>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</si>
  <si>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</si>
  <si>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</si>
  <si>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</si>
  <si>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</si>
  <si>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</si>
  <si>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</si>
  <si>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</si>
  <si>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</si>
  <si>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</si>
  <si>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</si>
  <si>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</si>
  <si>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</si>
  <si>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</si>
  <si>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</si>
  <si>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</si>
  <si>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</si>
  <si>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</si>
  <si>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</si>
  <si>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</si>
  <si>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</si>
  <si>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</si>
  <si>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</si>
  <si>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</si>
  <si>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</si>
  <si>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</si>
  <si>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</si>
  <si>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</si>
  <si>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</si>
  <si>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</si>
  <si>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</si>
  <si>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</si>
  <si>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</si>
  <si>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</si>
  <si>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</si>
  <si>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</si>
  <si>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</si>
  <si>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</si>
  <si>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</si>
  <si>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</si>
  <si>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</si>
  <si>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 xml:space="preserve">Итого по Шумячскому городскому поселению 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</si>
  <si>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</si>
  <si>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</si>
  <si>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</si>
  <si>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</si>
  <si>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</si>
  <si>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</si>
  <si>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</si>
  <si>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</si>
  <si>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</si>
  <si>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</si>
  <si>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</si>
  <si>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</si>
  <si>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</si>
  <si>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</si>
  <si>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</si>
  <si>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</si>
  <si>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</si>
  <si>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</si>
  <si>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</si>
  <si>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</si>
  <si>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</si>
  <si>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</si>
  <si>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</si>
  <si>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</si>
  <si>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</si>
  <si>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</si>
  <si>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</si>
  <si>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</si>
  <si>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</si>
  <si>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</si>
  <si>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</si>
  <si>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</si>
  <si>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</si>
  <si>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</si>
  <si>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</si>
  <si>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</si>
  <si>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</si>
  <si>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Михейково, ул. Советская, д. 32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</si>
  <si>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</si>
  <si>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</si>
  <si>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</si>
  <si>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</si>
  <si>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</si>
  <si>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</si>
  <si>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</si>
  <si>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</si>
  <si>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</si>
  <si>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</si>
  <si>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</si>
  <si>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</si>
  <si>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</si>
  <si>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</si>
  <si>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</si>
  <si>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</si>
  <si>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</si>
  <si>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</si>
  <si>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</si>
  <si>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</si>
  <si>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</si>
  <si>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</si>
  <si>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</si>
  <si>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</si>
  <si>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</si>
  <si>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</si>
  <si>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</si>
  <si>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</si>
  <si>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</si>
  <si>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</si>
  <si>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</si>
  <si>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</si>
  <si>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</si>
  <si>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</si>
  <si>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</si>
  <si>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</si>
  <si>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</si>
  <si>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</si>
  <si>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</si>
  <si>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</si>
  <si>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</si>
  <si>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</si>
  <si>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</si>
  <si>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</si>
  <si>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</si>
  <si>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</si>
  <si>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</si>
  <si>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</si>
  <si>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</si>
  <si>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</si>
  <si>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</si>
  <si>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</si>
  <si>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</si>
  <si>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</si>
  <si>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</si>
  <si>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</si>
  <si>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</si>
  <si>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</si>
  <si>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</si>
  <si>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</si>
  <si>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</si>
  <si>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</si>
  <si>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</si>
  <si>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</si>
  <si>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</si>
  <si>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</si>
  <si>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</si>
  <si>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</si>
  <si>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</si>
  <si>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</si>
  <si>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</si>
  <si>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</si>
  <si>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</si>
  <si>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</si>
  <si>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</si>
  <si>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</si>
  <si>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</si>
  <si>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</si>
  <si>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</si>
  <si>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</si>
  <si>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</si>
  <si>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</si>
  <si>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</si>
  <si>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</si>
  <si>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</si>
  <si>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</si>
  <si>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</si>
  <si>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</si>
  <si>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</si>
  <si>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</si>
  <si>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</si>
  <si>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</si>
  <si>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</si>
  <si>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</si>
  <si>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</si>
  <si>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</si>
  <si>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</si>
  <si>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</si>
  <si>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</si>
  <si>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</si>
  <si>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</si>
  <si>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</si>
  <si>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</si>
  <si>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</si>
  <si>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</si>
  <si>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</si>
  <si>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</si>
  <si>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</si>
  <si>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</si>
  <si>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</si>
  <si>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</si>
  <si>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</si>
  <si>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</si>
  <si>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</si>
  <si>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</si>
  <si>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</si>
  <si>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</si>
  <si>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</si>
  <si>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</si>
  <si>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</si>
  <si>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</si>
  <si>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</si>
  <si>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</si>
  <si>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ул. Лавочкина, д. 50а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</si>
  <si>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</si>
  <si>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</si>
  <si>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</si>
  <si>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</si>
  <si>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</si>
  <si>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</si>
  <si>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</si>
  <si>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</si>
  <si>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</si>
  <si>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</si>
  <si>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</si>
  <si>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</si>
  <si>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</si>
  <si>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</si>
  <si>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</si>
  <si>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</si>
  <si>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</si>
  <si>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</si>
  <si>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</si>
  <si>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</si>
  <si>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</si>
  <si>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</si>
  <si>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</si>
  <si>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</si>
  <si>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</si>
  <si>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</si>
  <si>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</si>
  <si>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</si>
  <si>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</si>
  <si>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</si>
  <si>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</si>
  <si>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</si>
  <si>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</si>
  <si>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</si>
  <si>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</si>
  <si>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</si>
  <si>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</si>
  <si>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</si>
  <si>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</si>
  <si>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</si>
  <si>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</si>
  <si>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</si>
  <si>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</si>
  <si>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</si>
  <si>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</si>
  <si>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</si>
  <si>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</si>
  <si>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</si>
  <si>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</si>
  <si>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</si>
  <si>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</si>
  <si>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</si>
  <si>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</si>
  <si>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</si>
  <si>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</si>
  <si>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</si>
  <si>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</si>
  <si>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</si>
  <si>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</si>
  <si>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</si>
  <si>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</si>
  <si>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</si>
  <si>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</si>
  <si>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</si>
  <si>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</si>
  <si>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</si>
  <si>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</si>
  <si>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</si>
  <si>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</si>
  <si>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</si>
  <si>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</si>
  <si>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</si>
  <si>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</si>
  <si>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</si>
  <si>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</si>
  <si>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</si>
  <si>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</si>
  <si>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</si>
  <si>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</si>
  <si>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</si>
  <si>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</si>
  <si>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</si>
  <si>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</si>
  <si>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</si>
  <si>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</si>
  <si>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</si>
  <si>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</si>
  <si>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</si>
  <si>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</si>
  <si>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</si>
  <si>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</si>
  <si>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</si>
  <si>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</si>
  <si>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</si>
  <si>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</si>
  <si>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</si>
  <si>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</si>
  <si>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</si>
  <si>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</si>
  <si>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</si>
  <si>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</si>
  <si>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</si>
  <si>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</si>
  <si>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</si>
  <si>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</si>
  <si>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</si>
  <si>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</si>
  <si>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</si>
  <si>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</si>
  <si>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</si>
  <si>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</si>
  <si>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</si>
  <si>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</si>
  <si>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</si>
  <si>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</si>
  <si>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</si>
  <si>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</si>
  <si>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</si>
  <si>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</si>
  <si>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</si>
  <si>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</si>
  <si>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</si>
  <si>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</si>
  <si>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</si>
  <si>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</si>
  <si>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</si>
  <si>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</si>
  <si>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</si>
  <si>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</si>
  <si>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</si>
  <si>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</si>
  <si>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</si>
  <si>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</si>
  <si>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</si>
  <si>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</si>
  <si>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</si>
  <si>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</si>
  <si>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</si>
  <si>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</si>
  <si>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</si>
  <si>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</si>
  <si>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</si>
  <si>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</si>
  <si>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</si>
  <si>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</si>
  <si>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</si>
  <si>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</si>
  <si>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</si>
  <si>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</si>
  <si>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</si>
  <si>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</si>
  <si>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</si>
  <si>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</si>
  <si>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</si>
  <si>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</si>
  <si>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</si>
  <si>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</si>
  <si>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</si>
  <si>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</si>
  <si>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</si>
  <si>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</si>
  <si>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</si>
  <si>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</si>
  <si>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</si>
  <si>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</si>
  <si>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</si>
  <si>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</si>
  <si>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</si>
  <si>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</si>
  <si>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</si>
  <si>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</si>
  <si>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</si>
  <si>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</si>
  <si>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</si>
  <si>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</si>
  <si>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</si>
  <si>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</si>
  <si>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</si>
  <si>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</si>
  <si>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</si>
  <si>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</si>
  <si>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</si>
  <si>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</si>
  <si>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</si>
  <si>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</si>
  <si>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</si>
  <si>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</si>
  <si>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</si>
  <si>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</si>
  <si>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</si>
  <si>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</si>
  <si>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</si>
  <si>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</si>
  <si>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</si>
  <si>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</si>
  <si>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</si>
  <si>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</si>
  <si>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</si>
  <si>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</si>
  <si>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</si>
  <si>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</si>
  <si>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</si>
  <si>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</si>
  <si>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</si>
  <si>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</si>
  <si>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</si>
  <si>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</si>
  <si>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</si>
  <si>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</si>
  <si>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</si>
  <si>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</si>
  <si>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</si>
  <si>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</si>
  <si>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</si>
  <si>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</si>
  <si>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</si>
  <si>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</si>
  <si>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</si>
  <si>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</si>
  <si>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</si>
  <si>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</si>
  <si>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</si>
  <si>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</si>
  <si>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</si>
  <si>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</si>
  <si>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</si>
  <si>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</si>
  <si>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</si>
  <si>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</si>
  <si>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</si>
  <si>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</si>
  <si>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</si>
  <si>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</si>
  <si>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</si>
  <si>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</si>
  <si>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</si>
  <si>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</si>
  <si>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</si>
  <si>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</si>
  <si>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</si>
  <si>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</si>
  <si>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Шевченко, д. 78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</si>
  <si>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</si>
  <si>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</si>
  <si>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</si>
  <si>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</si>
  <si>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</si>
  <si>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</si>
  <si>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</si>
  <si>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</si>
  <si>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</si>
  <si>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</si>
  <si>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</si>
  <si>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</si>
  <si>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</si>
  <si>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</si>
  <si>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</si>
  <si>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</si>
  <si>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</si>
  <si>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</si>
  <si>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</si>
  <si>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</si>
  <si>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</si>
  <si>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</si>
  <si>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</si>
  <si>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</si>
  <si>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</si>
  <si>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</si>
  <si>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</si>
  <si>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</si>
  <si>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</si>
  <si>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</si>
  <si>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</si>
  <si>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</si>
  <si>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</si>
  <si>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</si>
  <si>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</si>
  <si>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</si>
  <si>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</si>
  <si>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</si>
  <si>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</si>
  <si>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</si>
  <si>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</si>
  <si>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</si>
  <si>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</si>
  <si>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</si>
  <si>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</si>
  <si>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</si>
  <si>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</si>
  <si>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</si>
  <si>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</si>
  <si>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</si>
  <si>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</si>
  <si>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</si>
  <si>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</si>
  <si>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</si>
  <si>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</si>
  <si>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</si>
  <si>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</si>
  <si>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</si>
  <si>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</si>
  <si>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</si>
  <si>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</si>
  <si>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</si>
  <si>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</si>
  <si>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</si>
  <si>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Итого по муниципальному образованию «город Десногорск» Смоленской области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</si>
  <si>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</si>
  <si>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</si>
  <si>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</si>
  <si>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</si>
  <si>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</si>
  <si>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</si>
  <si>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</si>
  <si>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</si>
  <si>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</si>
  <si>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</si>
  <si>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</si>
  <si>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</si>
  <si>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</si>
  <si>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</si>
  <si>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</si>
  <si>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</si>
  <si>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</si>
  <si>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</si>
  <si>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</si>
  <si>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</si>
  <si>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</si>
  <si>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</si>
  <si>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</si>
  <si>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</si>
  <si>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</si>
  <si>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</si>
  <si>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</si>
  <si>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</si>
  <si>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Г. Вязьма, ул. Кронштадтская, д. 35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</si>
  <si>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</si>
  <si>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</si>
  <si>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</si>
  <si>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</si>
  <si>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</si>
  <si>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</si>
  <si>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</si>
  <si>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</si>
  <si>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</si>
  <si>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</si>
  <si>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</si>
  <si>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</si>
  <si>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</si>
  <si>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</si>
  <si>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</si>
  <si>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</si>
  <si>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</si>
  <si>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</si>
  <si>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</si>
  <si>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</si>
  <si>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</si>
  <si>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</si>
  <si>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</si>
  <si>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</si>
  <si>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</si>
  <si>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</si>
  <si>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</si>
  <si>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>Г. Смоленск, ул. Твардовского, д. 16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</si>
  <si>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</si>
  <si>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</si>
  <si>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</si>
  <si>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</si>
  <si>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</si>
  <si>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</si>
  <si>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</si>
  <si>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</si>
  <si>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</si>
  <si>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</si>
  <si>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</si>
  <si>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</si>
  <si>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</si>
  <si>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Г. Ярцево, ул. Гагарина, д. 23</t>
  </si>
  <si>
    <t>Г. Ярцево, ул. Первомайская, д. 24</t>
  </si>
  <si>
    <t>Г. Смоленск, ул. Бакунина, д. 2</t>
  </si>
  <si>
    <t>Г. Смоленск, ул. Центральная, д. 22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</si>
  <si>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</si>
  <si>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</si>
  <si>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</si>
  <si>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</si>
  <si>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</si>
  <si>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</si>
  <si>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</si>
  <si>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</si>
  <si>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</si>
  <si>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</si>
  <si>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</si>
  <si>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</si>
  <si>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</si>
  <si>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</si>
  <si>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</si>
  <si>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</si>
  <si>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</si>
  <si>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</si>
  <si>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</si>
  <si>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</si>
  <si>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</si>
  <si>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</si>
  <si>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</si>
  <si>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</si>
  <si>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</si>
  <si>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</si>
  <si>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</si>
  <si>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</si>
  <si>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</si>
  <si>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</si>
  <si>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</si>
  <si>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</si>
  <si>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</si>
  <si>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</si>
  <si>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</si>
  <si>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</si>
  <si>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</si>
  <si>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</si>
  <si>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</si>
  <si>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</si>
  <si>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</si>
  <si>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</si>
  <si>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</si>
  <si>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</si>
  <si>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</si>
  <si>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</si>
  <si>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</si>
  <si>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</si>
  <si>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</si>
  <si>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</si>
  <si>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</si>
  <si>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</si>
  <si>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</si>
  <si>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</si>
  <si>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</si>
  <si>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</si>
  <si>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</si>
  <si>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</si>
  <si>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</si>
  <si>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</si>
  <si>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</si>
  <si>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</si>
  <si>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</si>
  <si>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</si>
  <si>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</si>
  <si>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</si>
  <si>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</si>
  <si>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</si>
  <si>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</si>
  <si>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</si>
  <si>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</si>
  <si>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</si>
  <si>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</si>
  <si>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</si>
  <si>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</si>
  <si>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</si>
  <si>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</si>
  <si>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</si>
  <si>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</si>
  <si>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</si>
  <si>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</si>
  <si>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</si>
  <si>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</si>
  <si>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</si>
  <si>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</si>
  <si>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</si>
  <si>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</si>
  <si>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</si>
  <si>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</si>
  <si>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</si>
  <si>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</si>
  <si>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</si>
  <si>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Дер. Павловка, ул. Чехова, д. 2</t>
  </si>
  <si>
    <t>Г. Вязьма, ул. Московская, д. 27</t>
  </si>
  <si>
    <t>Г. Ельня, ул. Энгельса, д. 32</t>
  </si>
  <si>
    <t>Дер. Капыревщина, ул. Славы, д. 17</t>
  </si>
  <si>
    <t>Дер. Капыревщина, ул. Мира, д. 10</t>
  </si>
  <si>
    <t>Г. Ярцево, ул. Чернышевского, д. 8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</si>
  <si>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</si>
  <si>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</si>
  <si>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</si>
  <si>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</si>
  <si>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</si>
  <si>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</si>
  <si>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</si>
  <si>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</si>
  <si>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</si>
  <si>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</si>
  <si>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</si>
  <si>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</si>
  <si>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</si>
  <si>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</si>
  <si>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</si>
  <si>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</si>
  <si>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</si>
  <si>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</si>
  <si>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</si>
  <si>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</si>
  <si>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</si>
  <si>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</si>
  <si>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</si>
  <si>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</si>
  <si>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</si>
  <si>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</si>
  <si>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</si>
  <si>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</si>
  <si>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</si>
  <si>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</si>
  <si>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</si>
  <si>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</si>
  <si>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</si>
  <si>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</si>
  <si>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</si>
  <si>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</si>
  <si>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</si>
  <si>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</si>
  <si>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</si>
  <si>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</si>
  <si>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</si>
  <si>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</si>
  <si>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</si>
  <si>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</si>
  <si>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</si>
  <si>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</si>
  <si>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</si>
  <si>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</si>
  <si>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</si>
  <si>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</si>
  <si>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</si>
  <si>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</si>
  <si>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</si>
  <si>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</si>
  <si>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</si>
  <si>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</si>
  <si>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</si>
  <si>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</si>
  <si>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</si>
  <si>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</si>
  <si>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</si>
  <si>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</si>
  <si>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</si>
  <si>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</si>
  <si>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</si>
  <si>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</si>
  <si>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</si>
  <si>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</si>
  <si>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</si>
  <si>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</si>
  <si>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</si>
  <si>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</si>
  <si>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</si>
  <si>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</si>
  <si>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</si>
  <si>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</si>
  <si>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</si>
  <si>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</si>
  <si>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</si>
  <si>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</si>
  <si>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</si>
  <si>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</si>
  <si>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</si>
  <si>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</si>
  <si>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</si>
  <si>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</si>
  <si>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</si>
  <si>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</si>
  <si>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</si>
  <si>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</si>
  <si>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</si>
  <si>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</si>
  <si>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</si>
  <si>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</si>
  <si>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</si>
  <si>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</si>
  <si>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</si>
  <si>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</si>
  <si>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</si>
  <si>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</si>
  <si>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</si>
  <si>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</si>
  <si>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</si>
  <si>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</si>
  <si>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</si>
  <si>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</si>
  <si>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</si>
  <si>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</si>
  <si>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</si>
  <si>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</si>
  <si>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</si>
  <si>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</si>
  <si>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</si>
  <si>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</si>
  <si>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</si>
  <si>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</si>
  <si>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</si>
  <si>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</si>
  <si>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</si>
  <si>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</si>
  <si>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</si>
  <si>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</si>
  <si>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</si>
  <si>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</si>
  <si>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</si>
  <si>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</si>
  <si>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</si>
  <si>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</si>
  <si>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</si>
  <si>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</si>
  <si>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</si>
  <si>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</si>
  <si>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</si>
  <si>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</si>
  <si>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</si>
  <si>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</si>
  <si>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</si>
  <si>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</si>
  <si>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</si>
  <si>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</si>
  <si>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</si>
  <si>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</si>
  <si>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</si>
  <si>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</si>
  <si>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</si>
  <si>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</si>
  <si>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</si>
  <si>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</si>
  <si>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</si>
  <si>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</si>
  <si>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</si>
  <si>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</si>
  <si>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</si>
  <si>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</si>
  <si>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</si>
  <si>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</si>
  <si>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</si>
  <si>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</si>
  <si>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</si>
  <si>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</si>
  <si>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</si>
  <si>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</si>
  <si>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</si>
  <si>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</si>
  <si>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</si>
  <si>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</si>
  <si>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</si>
  <si>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</si>
  <si>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</si>
  <si>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</si>
  <si>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</si>
  <si>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</si>
  <si>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</si>
  <si>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</si>
  <si>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</si>
  <si>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</si>
  <si>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</si>
  <si>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</si>
  <si>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</si>
  <si>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</si>
  <si>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</si>
  <si>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Дер. Ланино, ул. Парковая, д. 13</t>
  </si>
  <si>
    <t>Г. Вязьма, ул. Парижской Коммуны, д. 9</t>
  </si>
  <si>
    <t>Г. Смоленск, ул. Октябрьской революции, д. 4</t>
  </si>
  <si>
    <t>Г. Ельня, ул. Советская, д. 18</t>
  </si>
  <si>
    <t>Дер. Сташки, ул. Молодежная, д. 3</t>
  </si>
  <si>
    <t>Г. Сафоново, ул. Ленинградская, д. 16</t>
  </si>
  <si>
    <t>Г. Смоленск, ул. Генерала Лукина, д. 4</t>
  </si>
  <si>
    <t>Г. Смоленск, ул. Центральная, д. 7</t>
  </si>
  <si>
    <t>Дер. Сметанино, ул. Липатенкова, д. 8</t>
  </si>
  <si>
    <t>Г. Смоленск, ул. Ленина, д. 12а</t>
  </si>
  <si>
    <t>Итого по Сметанинскому сельскому поселению Смоленского района Смоленской области</t>
  </si>
  <si>
    <t>Г. Починок, ул. Социалистическая, д. 43</t>
  </si>
  <si>
    <t>Пос. Гедеоновка, д. 12</t>
  </si>
  <si>
    <t>Пос. Гедеоновка, д. 13</t>
  </si>
  <si>
    <t>Г. Вязьма, ул. Ленина, д. 65</t>
  </si>
  <si>
    <t>Г. Смоленск, Московское шоссе, д. 140</t>
  </si>
  <si>
    <t>Итого по Шаталовскому сельскому поселению Починковского района Смоленской области</t>
  </si>
  <si>
    <t>Дер. Даньково, д. 11</t>
  </si>
  <si>
    <t>Дер. Беленино, ул. Центральная, д. 8</t>
  </si>
  <si>
    <t>Дер. Рыбки, ул. Центральная, д. 13</t>
  </si>
  <si>
    <t>Г. Ярцево, ул. Автозаводская, д. 40</t>
  </si>
  <si>
    <t>Г. Смоленск, ул. Нахимсона, д. 5</t>
  </si>
  <si>
    <t>Г. Смоленск, ул. Соболева, д. 30</t>
  </si>
  <si>
    <t>Г. Смоленск, ул. Тенишевой, д. 6</t>
  </si>
  <si>
    <t>Г. Смоленск, ул. Колхозная, д. 48б</t>
  </si>
  <si>
    <t>Г. Смоленск, ул. Новая Слобода-Садки, д. 6а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</si>
  <si>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</si>
  <si>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</si>
  <si>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</si>
  <si>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</si>
  <si>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</si>
  <si>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</si>
  <si>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</si>
  <si>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</si>
  <si>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</si>
  <si>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</si>
  <si>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</si>
  <si>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</si>
  <si>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</si>
  <si>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</si>
  <si>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</si>
  <si>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</si>
  <si>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</si>
  <si>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</si>
  <si>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</si>
  <si>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</si>
  <si>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</si>
  <si>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</si>
  <si>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</si>
  <si>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</si>
  <si>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</si>
  <si>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</si>
  <si>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</si>
  <si>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</si>
  <si>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</si>
  <si>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</si>
  <si>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</si>
  <si>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</si>
  <si>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</si>
  <si>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</si>
  <si>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</si>
  <si>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</si>
  <si>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</si>
  <si>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</si>
  <si>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</si>
  <si>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</si>
  <si>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</si>
  <si>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</si>
  <si>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</si>
  <si>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</si>
  <si>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</si>
  <si>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</si>
  <si>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</si>
  <si>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281.</t>
  </si>
  <si>
    <t>280.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</si>
  <si>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</si>
  <si>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</si>
  <si>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</si>
  <si>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</si>
  <si>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</si>
  <si>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</si>
  <si>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</si>
  <si>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</si>
  <si>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</si>
  <si>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</si>
  <si>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</si>
  <si>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</si>
  <si>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</si>
  <si>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</si>
  <si>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</si>
  <si>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</si>
  <si>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</si>
  <si>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</si>
  <si>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</si>
  <si>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</si>
  <si>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</si>
  <si>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</si>
  <si>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</si>
  <si>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</si>
  <si>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</si>
  <si>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</si>
  <si>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</si>
  <si>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</si>
  <si>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</si>
  <si>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</si>
  <si>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</si>
  <si>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</si>
  <si>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</si>
  <si>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</si>
  <si>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</si>
  <si>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</si>
  <si>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</si>
  <si>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</si>
  <si>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</si>
  <si>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</si>
  <si>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</si>
  <si>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</si>
  <si>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</si>
  <si>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</si>
  <si>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</si>
  <si>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</si>
  <si>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</si>
  <si>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</si>
  <si>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</si>
  <si>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</si>
  <si>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</si>
  <si>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</si>
  <si>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</si>
  <si>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</si>
  <si>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</si>
  <si>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</si>
  <si>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</si>
  <si>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</si>
  <si>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</si>
  <si>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</si>
  <si>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</si>
  <si>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</si>
  <si>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</si>
  <si>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</si>
  <si>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</si>
  <si>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</si>
  <si>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</si>
  <si>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</si>
  <si>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</si>
  <si>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</si>
  <si>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</si>
  <si>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</si>
  <si>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</si>
  <si>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</si>
  <si>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</si>
  <si>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</si>
  <si>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</si>
  <si>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</si>
  <si>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</si>
  <si>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</si>
  <si>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</si>
  <si>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</si>
  <si>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</si>
  <si>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</si>
  <si>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</si>
  <si>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</si>
  <si>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</si>
  <si>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</si>
  <si>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</si>
  <si>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</si>
  <si>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</si>
  <si>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</si>
  <si>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</si>
  <si>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</si>
  <si>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</si>
  <si>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</si>
  <si>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</si>
  <si>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</si>
  <si>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</si>
  <si>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</si>
  <si>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</si>
  <si>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</si>
  <si>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</si>
  <si>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</si>
  <si>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</si>
  <si>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</si>
  <si>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</si>
  <si>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</si>
  <si>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</si>
  <si>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</si>
  <si>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</si>
  <si>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</si>
  <si>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</si>
  <si>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</si>
  <si>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</si>
  <si>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</si>
  <si>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</si>
  <si>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</si>
  <si>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</si>
  <si>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</si>
  <si>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</si>
  <si>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</si>
  <si>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</si>
  <si>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</si>
  <si>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</si>
  <si>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</si>
  <si>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</si>
  <si>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</si>
  <si>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</si>
  <si>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</si>
  <si>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</si>
  <si>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</si>
  <si>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</si>
  <si>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</si>
  <si>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</si>
  <si>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</si>
  <si>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</si>
  <si>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</si>
  <si>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</si>
  <si>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</si>
  <si>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</si>
  <si>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</si>
  <si>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</si>
  <si>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</si>
  <si>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</si>
  <si>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</si>
  <si>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</si>
  <si>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</si>
  <si>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</si>
  <si>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</si>
  <si>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</si>
  <si>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</si>
  <si>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</si>
  <si>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</si>
  <si>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</si>
  <si>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</si>
  <si>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</si>
  <si>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</si>
  <si>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</si>
  <si>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</si>
  <si>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</si>
  <si>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</si>
  <si>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</si>
  <si>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</si>
  <si>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</si>
  <si>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</si>
  <si>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</si>
  <si>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</si>
  <si>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</si>
  <si>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</si>
  <si>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</si>
  <si>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</si>
  <si>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</si>
  <si>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</si>
  <si>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</si>
  <si>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</si>
  <si>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</si>
  <si>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</si>
  <si>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</si>
  <si>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</si>
  <si>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</si>
  <si>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</si>
  <si>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</si>
  <si>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</si>
  <si>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</si>
  <si>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</si>
  <si>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</si>
  <si>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</si>
  <si>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</si>
  <si>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</si>
  <si>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</si>
  <si>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</si>
  <si>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</si>
  <si>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</si>
  <si>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</si>
  <si>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</si>
  <si>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</si>
  <si>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</si>
  <si>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</si>
  <si>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</si>
  <si>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</si>
  <si>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</si>
  <si>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</si>
  <si>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</si>
  <si>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</si>
  <si>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</si>
  <si>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</si>
  <si>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</si>
  <si>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</si>
  <si>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</si>
  <si>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</si>
  <si>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</si>
  <si>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</si>
  <si>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</si>
  <si>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</si>
  <si>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</si>
  <si>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</si>
  <si>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</si>
  <si>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</si>
  <si>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</si>
  <si>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</si>
  <si>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</si>
  <si>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</si>
  <si>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</si>
  <si>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</si>
  <si>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</si>
  <si>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</si>
  <si>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</si>
  <si>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</si>
  <si>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</si>
  <si>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</si>
  <si>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</si>
  <si>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</si>
  <si>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</si>
  <si>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</si>
  <si>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</si>
  <si>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</si>
  <si>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</si>
  <si>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</si>
  <si>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</si>
  <si>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</si>
  <si>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</si>
  <si>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</si>
  <si>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</si>
  <si>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</si>
  <si>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</si>
  <si>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</si>
  <si>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</si>
  <si>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</si>
  <si>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</si>
  <si>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</si>
  <si>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</si>
  <si>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</si>
  <si>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</si>
  <si>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</si>
  <si>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</si>
  <si>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</si>
  <si>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</si>
  <si>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</si>
  <si>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</si>
  <si>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</si>
  <si>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</si>
  <si>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</si>
  <si>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</si>
  <si>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</si>
  <si>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</si>
  <si>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</si>
  <si>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</si>
  <si>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</si>
  <si>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</si>
  <si>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</si>
  <si>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</si>
  <si>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</si>
  <si>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</si>
  <si>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</si>
  <si>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</si>
  <si>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</si>
  <si>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</si>
  <si>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</si>
  <si>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</si>
  <si>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</si>
  <si>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</si>
  <si>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</si>
  <si>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</si>
  <si>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</si>
  <si>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</si>
  <si>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</si>
  <si>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</si>
  <si>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</si>
  <si>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</si>
  <si>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</si>
  <si>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</si>
  <si>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</si>
  <si>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</si>
  <si>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</si>
  <si>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</si>
  <si>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</si>
  <si>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</si>
  <si>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</si>
  <si>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</si>
  <si>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</si>
  <si>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</si>
  <si>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618.</t>
  </si>
  <si>
    <t>С. Первомайский, пер. Советский, д. 14</t>
  </si>
  <si>
    <t>Ст. Духовская, ул. Железнодорожная, д. 4</t>
  </si>
  <si>
    <t>Итого по Касплянскому сельскому поселению Смоленского района Смоленской области</t>
  </si>
  <si>
    <t>С. Каспля-2, ул. Студенческая, д. 5</t>
  </si>
  <si>
    <t>Г. Ярцево, ул. Школьная, д. 2</t>
  </si>
  <si>
    <t>Г. Ярцево, ул. Автозаводская, д. 38</t>
  </si>
  <si>
    <t>Г. Смоленск, ул. Нарвская, д. 15</t>
  </si>
  <si>
    <t>Г. Смоленск, ул. Нахимова, д. 3а</t>
  </si>
  <si>
    <t>Г. Смоленск, ул. Нахимова, д. 1а</t>
  </si>
  <si>
    <t>614.</t>
  </si>
  <si>
    <t>615.</t>
  </si>
  <si>
    <t>Дер. Дроздово, ул. Центральная, д. 6</t>
  </si>
  <si>
    <t>616.</t>
  </si>
  <si>
    <t>617.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</si>
  <si>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</si>
  <si>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</si>
  <si>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</si>
  <si>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</si>
  <si>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</si>
  <si>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</si>
  <si>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</si>
  <si>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</si>
  <si>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</si>
  <si>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</si>
  <si>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</si>
  <si>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</si>
  <si>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</si>
  <si>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</si>
  <si>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</si>
  <si>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</si>
  <si>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</si>
  <si>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</si>
  <si>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</si>
  <si>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</si>
  <si>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</si>
  <si>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</si>
  <si>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</si>
  <si>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</si>
  <si>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</si>
  <si>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</si>
  <si>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</si>
  <si>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</si>
  <si>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</si>
  <si>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</si>
  <si>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</si>
  <si>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</si>
  <si>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</si>
  <si>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</si>
  <si>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</si>
  <si>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</si>
  <si>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</si>
  <si>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</si>
  <si>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</si>
  <si>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</si>
  <si>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</si>
  <si>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</si>
  <si>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</si>
  <si>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</si>
  <si>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</si>
  <si>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</si>
  <si>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</si>
  <si>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</si>
  <si>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</si>
  <si>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</si>
  <si>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</si>
  <si>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</si>
  <si>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</si>
  <si>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</si>
  <si>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</si>
  <si>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</si>
  <si>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</si>
  <si>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</si>
  <si>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</si>
  <si>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</si>
  <si>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</si>
  <si>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</si>
  <si>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</si>
  <si>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</si>
  <si>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</si>
  <si>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</si>
  <si>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</si>
  <si>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</si>
  <si>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</si>
  <si>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</si>
  <si>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</si>
  <si>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</si>
  <si>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</si>
  <si>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</si>
  <si>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</si>
  <si>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</si>
  <si>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</si>
  <si>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</si>
  <si>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</si>
  <si>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</si>
  <si>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</si>
  <si>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</si>
  <si>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</si>
  <si>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</si>
  <si>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</si>
  <si>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</si>
  <si>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</si>
  <si>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</si>
  <si>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</si>
  <si>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</si>
  <si>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</si>
  <si>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</si>
  <si>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</si>
  <si>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</si>
  <si>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</si>
  <si>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</si>
  <si>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</si>
  <si>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</si>
  <si>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</si>
  <si>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</si>
  <si>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</si>
  <si>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</si>
  <si>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</si>
  <si>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</si>
  <si>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</si>
  <si>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</si>
  <si>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</si>
  <si>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</si>
  <si>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</si>
  <si>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</si>
  <si>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</si>
  <si>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</si>
  <si>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</si>
  <si>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</si>
  <si>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</si>
  <si>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</si>
  <si>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</si>
  <si>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</si>
  <si>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</si>
  <si>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</si>
  <si>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</si>
  <si>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</si>
  <si>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</si>
  <si>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</si>
  <si>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</si>
  <si>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</si>
  <si>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</si>
  <si>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</si>
  <si>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</si>
  <si>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</si>
  <si>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</si>
  <si>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</si>
  <si>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</si>
  <si>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</si>
  <si>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</si>
  <si>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</si>
  <si>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</si>
  <si>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</si>
  <si>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</si>
  <si>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</si>
  <si>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</si>
  <si>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</si>
  <si>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</si>
  <si>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</si>
  <si>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</si>
  <si>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</si>
  <si>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</si>
  <si>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</si>
  <si>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</si>
  <si>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</si>
  <si>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</si>
  <si>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</si>
  <si>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</si>
  <si>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</si>
  <si>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</si>
  <si>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</si>
  <si>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</si>
  <si>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</si>
  <si>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</si>
  <si>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</si>
  <si>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</si>
  <si>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</si>
  <si>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</si>
  <si>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</si>
  <si>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</si>
  <si>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</si>
  <si>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</si>
  <si>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</si>
  <si>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</si>
  <si>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</si>
  <si>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</si>
  <si>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</si>
  <si>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</si>
  <si>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</si>
  <si>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</si>
  <si>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</si>
  <si>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</si>
  <si>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</si>
  <si>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</si>
  <si>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</si>
  <si>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</si>
  <si>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</si>
  <si>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</si>
  <si>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</si>
  <si>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</si>
  <si>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</si>
  <si>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</si>
  <si>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</si>
  <si>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</si>
  <si>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</si>
  <si>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</si>
  <si>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</si>
  <si>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</si>
  <si>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</si>
  <si>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</si>
  <si>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</si>
  <si>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</si>
  <si>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</si>
  <si>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</si>
  <si>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</si>
  <si>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</si>
  <si>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</si>
  <si>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</si>
  <si>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</si>
  <si>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</si>
  <si>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</si>
  <si>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</si>
  <si>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</si>
  <si>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</si>
  <si>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</si>
  <si>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</si>
  <si>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</si>
  <si>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</si>
  <si>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</si>
  <si>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</si>
  <si>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</si>
  <si>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</si>
  <si>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</si>
  <si>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</si>
  <si>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</si>
  <si>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</si>
  <si>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</si>
  <si>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</si>
  <si>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</si>
  <si>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</si>
  <si>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</si>
  <si>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</si>
  <si>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</si>
  <si>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</si>
  <si>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</si>
  <si>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</si>
  <si>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</si>
  <si>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</si>
  <si>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</si>
  <si>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</si>
  <si>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</si>
  <si>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</si>
  <si>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</si>
  <si>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</si>
  <si>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</si>
  <si>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</si>
  <si>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</si>
  <si>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</si>
  <si>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</si>
  <si>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</si>
  <si>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</si>
  <si>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</si>
  <si>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</si>
  <si>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</si>
  <si>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</si>
  <si>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</si>
  <si>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</si>
  <si>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</si>
  <si>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</si>
  <si>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</si>
  <si>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</si>
  <si>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</si>
  <si>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</si>
  <si>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</si>
  <si>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</si>
  <si>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</si>
  <si>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</si>
  <si>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</si>
  <si>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</si>
  <si>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</si>
  <si>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</si>
  <si>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</si>
  <si>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</si>
  <si>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</si>
  <si>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</si>
  <si>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</si>
  <si>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</si>
  <si>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</si>
  <si>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</si>
  <si>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</si>
  <si>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</si>
  <si>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</si>
  <si>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</si>
  <si>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</si>
  <si>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</si>
  <si>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</si>
  <si>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</si>
  <si>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</si>
  <si>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</si>
  <si>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</si>
  <si>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</si>
  <si>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</si>
  <si>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</si>
  <si>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</si>
  <si>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</si>
  <si>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</si>
  <si>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</si>
  <si>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</si>
  <si>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</si>
  <si>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</si>
  <si>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</si>
  <si>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</si>
  <si>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</si>
  <si>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</si>
  <si>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</si>
  <si>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</si>
  <si>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</si>
  <si>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</si>
  <si>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</si>
  <si>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</si>
  <si>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</si>
  <si>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</si>
  <si>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</si>
  <si>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</si>
  <si>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</si>
  <si>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</si>
  <si>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</si>
  <si>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</si>
  <si>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</si>
  <si>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</si>
  <si>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</si>
  <si>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</si>
  <si>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</si>
  <si>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</si>
  <si>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</si>
  <si>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</si>
  <si>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</si>
  <si>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</si>
  <si>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</si>
  <si>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</si>
  <si>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</si>
  <si>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</si>
  <si>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</si>
  <si>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</si>
  <si>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</si>
  <si>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</si>
  <si>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</si>
  <si>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</si>
  <si>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</si>
  <si>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</si>
  <si>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</si>
  <si>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</si>
  <si>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</si>
  <si>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</si>
  <si>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</si>
  <si>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</si>
  <si>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</si>
  <si>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</si>
  <si>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</si>
  <si>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</si>
  <si>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</si>
  <si>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</si>
  <si>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</si>
  <si>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</si>
  <si>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</si>
  <si>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</si>
  <si>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</si>
  <si>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</si>
  <si>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</si>
  <si>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</si>
  <si>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</si>
  <si>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</si>
  <si>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</si>
  <si>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</si>
  <si>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</si>
  <si>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</si>
  <si>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</si>
  <si>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</si>
  <si>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</si>
  <si>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</si>
  <si>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</si>
  <si>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</si>
  <si>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</si>
  <si>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</si>
  <si>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</si>
  <si>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</si>
  <si>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</si>
  <si>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</si>
  <si>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</si>
  <si>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</si>
  <si>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</si>
  <si>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</si>
  <si>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</si>
  <si>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</si>
  <si>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Г. Рославль, мкр-н 15, д. 4</t>
  </si>
  <si>
    <t>Г. Рославль, мкр-н 15, д. 30</t>
  </si>
  <si>
    <t>Г. Рославль, мкр-н 16, д. 5</t>
  </si>
  <si>
    <t>Г. Рославль, мкр-н 16, д. 8</t>
  </si>
  <si>
    <t>Г. Рославль, мкр-н 16, д. 10</t>
  </si>
  <si>
    <t>Г. Рославль, мкр-н 16, д. 12</t>
  </si>
  <si>
    <t>Г. Рославль, мкр-н 15, д. 28</t>
  </si>
  <si>
    <t>Г. Рославль, мкр-н 17, д. 9</t>
  </si>
  <si>
    <t>Г. Рославль, мкр-н 17, д. 13</t>
  </si>
  <si>
    <t>Г. Вязьма, мкр-н Березы, д. 4</t>
  </si>
  <si>
    <t>Г. Вязьма, мкр-н Березы, д. 14</t>
  </si>
  <si>
    <t>Г. Десногорск, мкр-н 1, д. 2</t>
  </si>
  <si>
    <t>Пгт Верхнеднепровский, ул. Молодежная, д. 4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</si>
  <si>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</si>
  <si>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</si>
  <si>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</si>
  <si>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Кардымово, ул. Октябрьская, д. 16</t>
  </si>
  <si>
    <t>Пгт Красный, ул. Глинки, д. 5</t>
  </si>
  <si>
    <t>Пгт Монастырщина, ул. Юбилейная, д. 30</t>
  </si>
  <si>
    <t>Пгт Хиславичи, ул. Советская, д. 39</t>
  </si>
  <si>
    <t>Пгт Хиславичи, ул. Советская, д. 104</t>
  </si>
  <si>
    <t>Пгт Холм-Жирковский, ул. Ленина, д. 6</t>
  </si>
  <si>
    <t>Пгт Шумячи, ул. Садовая, д. 41а</t>
  </si>
  <si>
    <t>Пгт Верхнеднепровский, пер. Днепровский, д. 6</t>
  </si>
  <si>
    <t>Пгт Верхнеднепровский, ул. Комсомольская, д. 4</t>
  </si>
  <si>
    <t>Пгт Верхнеднепровский, ул. Комсомольская, д. 27</t>
  </si>
  <si>
    <t>Пгт Верхнеднепровский, ул. Советская, д. 17</t>
  </si>
  <si>
    <t>Пгт Верхнеднепровский, ул. Советская, д. 6</t>
  </si>
  <si>
    <t>Пгт Верхнеднепровский, ул. Советская, д. 9</t>
  </si>
  <si>
    <t>Пгт Кардымово, ул. Каменка, д. 13</t>
  </si>
  <si>
    <t>Пгт Монастырщина, территория Сельхозтехника, 
д. 10</t>
  </si>
  <si>
    <t>Пгт Монастырщина, тер. Сельхозтехника, д. 15</t>
  </si>
  <si>
    <t>Пгт Монастырщина, ул. Мира, д. 17</t>
  </si>
  <si>
    <t>Пгт Хиславичи, пер. Кооперативный, д. 1</t>
  </si>
  <si>
    <t>Пгт Хиславичи, пер. Кооперативный, д. 2</t>
  </si>
  <si>
    <t>Пгт Холм-Жирковский, ул. Ленина, д. 4</t>
  </si>
  <si>
    <t>Пгт Шумячи, ул. Сельхозтехника, д. 8</t>
  </si>
  <si>
    <t>Пгт Верхнеднепровский, ул. Комсомольская, д. 3</t>
  </si>
  <si>
    <t>Пгт Верхнеднепровский, ул. Комсомольская, д. 6</t>
  </si>
  <si>
    <t>Пгт Верхнеднепровский, ул. Молодежная, д. 6</t>
  </si>
  <si>
    <t>Пгт Верхнеднепровский, ул. Молодежная, д. 28</t>
  </si>
  <si>
    <t>Пгт Озерный, ул. Ленина, д. 3/3</t>
  </si>
  <si>
    <t>Пгт Озерный, ул. Октябрьская, д. 12</t>
  </si>
  <si>
    <t>Пгт Озерный, ул. Строителей, д. 12/5</t>
  </si>
  <si>
    <t>Пгт Озерный, ул. Строителей, д. 24</t>
  </si>
  <si>
    <t>Пгт Кардымово, ул. Каменка, д. 15</t>
  </si>
  <si>
    <t>Пгт Хиславичи, ул. Берестнева, д. 24</t>
  </si>
  <si>
    <t>Пгт Хиславичи, ул. Берестнева, д. 27</t>
  </si>
  <si>
    <t>Пгт Хиславичи, ул. Советская, д.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</si>
</sst>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1" xfId="12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74;%20&#1050;&#1055;%202023-2025\&#1055;&#1088;&#1080;&#1083;&#1086;&#1078;&#1077;&#1085;&#1080;&#1077;%202%202023-2025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310">
          <cell r="S3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21"/>
  <sheetViews>
    <sheetView tabSelected="1" view="pageBreakPreview" zoomScale="75" zoomScaleNormal="50" zoomScaleSheetLayoutView="75" zoomScalePageLayoutView="40" workbookViewId="0">
      <selection activeCell="B1080" sqref="B1080"/>
    </sheetView>
  </sheetViews>
  <sheetFormatPr defaultColWidth="9.140625" defaultRowHeight="15.75" x14ac:dyDescent="0.25"/>
  <cols>
    <col min="1" max="1" width="6.42578125" style="52" customWidth="1"/>
    <col min="2" max="2" width="54.7109375" style="39" customWidth="1"/>
    <col min="3" max="3" width="19.85546875" style="40" customWidth="1"/>
    <col min="4" max="4" width="19" style="40" customWidth="1"/>
    <col min="5" max="5" width="19.7109375" style="40" customWidth="1"/>
    <col min="6" max="10" width="17" style="40" customWidth="1"/>
    <col min="11" max="11" width="6.85546875" style="41" customWidth="1"/>
    <col min="12" max="12" width="16.42578125" style="40" customWidth="1"/>
    <col min="13" max="13" width="13.7109375" style="40" customWidth="1"/>
    <col min="14" max="14" width="19" style="40" customWidth="1"/>
    <col min="15" max="15" width="10.5703125" style="40" customWidth="1"/>
    <col min="16" max="16" width="16.42578125" style="40" customWidth="1"/>
    <col min="17" max="17" width="12.7109375" style="40" customWidth="1"/>
    <col min="18" max="18" width="18.42578125" style="40" customWidth="1"/>
    <col min="19" max="19" width="15.7109375" style="40" customWidth="1"/>
    <col min="20" max="20" width="18.42578125" style="40" customWidth="1"/>
    <col min="21" max="21" width="16.5703125" style="40" customWidth="1"/>
    <col min="22" max="22" width="29.42578125" style="5" customWidth="1"/>
    <col min="23" max="23" width="9.140625" style="6"/>
    <col min="24" max="24" width="18.85546875" style="6" bestFit="1" customWidth="1"/>
    <col min="25" max="16384" width="9.140625" style="6"/>
  </cols>
  <sheetData>
    <row r="1" spans="1:24" ht="19.5" customHeight="1" x14ac:dyDescent="0.25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4" ht="19.5" customHeight="1" x14ac:dyDescent="0.3">
      <c r="A2" s="50"/>
      <c r="B2" s="46"/>
      <c r="C2" s="46"/>
      <c r="D2" s="46"/>
      <c r="E2" s="46"/>
      <c r="F2" s="46"/>
      <c r="G2" s="46"/>
      <c r="H2" s="46"/>
      <c r="I2" s="46"/>
      <c r="J2" s="46"/>
      <c r="K2" s="7"/>
      <c r="L2" s="46"/>
      <c r="M2" s="46"/>
      <c r="N2" s="46"/>
      <c r="O2" s="8"/>
      <c r="P2" s="8"/>
      <c r="Q2" s="8"/>
      <c r="R2" s="8"/>
      <c r="S2" s="8"/>
      <c r="T2" s="8"/>
      <c r="U2" s="8"/>
    </row>
    <row r="3" spans="1:24" ht="192" customHeight="1" x14ac:dyDescent="0.25">
      <c r="A3" s="64" t="s">
        <v>16</v>
      </c>
      <c r="B3" s="67" t="s">
        <v>15</v>
      </c>
      <c r="C3" s="77" t="s">
        <v>13</v>
      </c>
      <c r="D3" s="56" t="s">
        <v>4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4" t="s">
        <v>12</v>
      </c>
      <c r="U3" s="55"/>
    </row>
    <row r="4" spans="1:24" ht="31.5" customHeight="1" x14ac:dyDescent="0.25">
      <c r="A4" s="65"/>
      <c r="B4" s="67"/>
      <c r="C4" s="78"/>
      <c r="D4" s="68" t="s">
        <v>830</v>
      </c>
      <c r="E4" s="69"/>
      <c r="F4" s="69"/>
      <c r="G4" s="69"/>
      <c r="H4" s="69"/>
      <c r="I4" s="69"/>
      <c r="J4" s="70"/>
      <c r="K4" s="72" t="s">
        <v>824</v>
      </c>
      <c r="L4" s="73"/>
      <c r="M4" s="72" t="s">
        <v>8</v>
      </c>
      <c r="N4" s="73"/>
      <c r="O4" s="72" t="s">
        <v>6</v>
      </c>
      <c r="P4" s="73"/>
      <c r="Q4" s="72" t="s">
        <v>9</v>
      </c>
      <c r="R4" s="73"/>
      <c r="S4" s="77" t="s">
        <v>14</v>
      </c>
      <c r="T4" s="71" t="s">
        <v>5</v>
      </c>
      <c r="U4" s="56" t="s">
        <v>3</v>
      </c>
    </row>
    <row r="5" spans="1:24" ht="190.5" customHeight="1" x14ac:dyDescent="0.25">
      <c r="A5" s="65"/>
      <c r="B5" s="67"/>
      <c r="C5" s="79"/>
      <c r="D5" s="45" t="s">
        <v>829</v>
      </c>
      <c r="E5" s="47" t="s">
        <v>845</v>
      </c>
      <c r="F5" s="47" t="s">
        <v>846</v>
      </c>
      <c r="G5" s="47" t="s">
        <v>825</v>
      </c>
      <c r="H5" s="47" t="s">
        <v>826</v>
      </c>
      <c r="I5" s="47" t="s">
        <v>827</v>
      </c>
      <c r="J5" s="47" t="s">
        <v>828</v>
      </c>
      <c r="K5" s="74"/>
      <c r="L5" s="75"/>
      <c r="M5" s="74"/>
      <c r="N5" s="75"/>
      <c r="O5" s="74"/>
      <c r="P5" s="75"/>
      <c r="Q5" s="74"/>
      <c r="R5" s="75"/>
      <c r="S5" s="79"/>
      <c r="T5" s="71"/>
      <c r="U5" s="56"/>
    </row>
    <row r="6" spans="1:24" ht="18" customHeight="1" x14ac:dyDescent="0.25">
      <c r="A6" s="66"/>
      <c r="B6" s="67"/>
      <c r="C6" s="9" t="s">
        <v>7</v>
      </c>
      <c r="D6" s="9" t="s">
        <v>7</v>
      </c>
      <c r="E6" s="9" t="s">
        <v>7</v>
      </c>
      <c r="F6" s="9" t="s">
        <v>7</v>
      </c>
      <c r="G6" s="9" t="s">
        <v>7</v>
      </c>
      <c r="H6" s="9" t="s">
        <v>7</v>
      </c>
      <c r="I6" s="9" t="s">
        <v>7</v>
      </c>
      <c r="J6" s="9" t="s">
        <v>7</v>
      </c>
      <c r="K6" s="10" t="s">
        <v>10</v>
      </c>
      <c r="L6" s="9" t="s">
        <v>7</v>
      </c>
      <c r="M6" s="9" t="s">
        <v>17</v>
      </c>
      <c r="N6" s="9" t="s">
        <v>7</v>
      </c>
      <c r="O6" s="9" t="s">
        <v>17</v>
      </c>
      <c r="P6" s="9" t="s">
        <v>7</v>
      </c>
      <c r="Q6" s="9" t="s">
        <v>17</v>
      </c>
      <c r="R6" s="9" t="s">
        <v>7</v>
      </c>
      <c r="S6" s="9" t="s">
        <v>7</v>
      </c>
      <c r="T6" s="9" t="s">
        <v>7</v>
      </c>
      <c r="U6" s="9" t="s">
        <v>7</v>
      </c>
    </row>
    <row r="7" spans="1:24" s="12" customFormat="1" ht="15" customHeight="1" x14ac:dyDescent="0.3">
      <c r="A7" s="48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1"/>
    </row>
    <row r="8" spans="1:24" ht="25.9" customHeight="1" x14ac:dyDescent="0.25">
      <c r="A8" s="76" t="s">
        <v>24</v>
      </c>
      <c r="B8" s="76"/>
      <c r="C8" s="2">
        <f t="shared" ref="C8:U8" si="0">C10+C285+C677</f>
        <v>3098841627.7299995</v>
      </c>
      <c r="D8" s="2">
        <f t="shared" si="0"/>
        <v>484431230.87</v>
      </c>
      <c r="E8" s="2">
        <f t="shared" si="0"/>
        <v>116254994.00999999</v>
      </c>
      <c r="F8" s="2">
        <f t="shared" si="0"/>
        <v>249597247.24999994</v>
      </c>
      <c r="G8" s="2">
        <f t="shared" si="0"/>
        <v>41592415.600000001</v>
      </c>
      <c r="H8" s="2">
        <f t="shared" si="0"/>
        <v>40458491.980000004</v>
      </c>
      <c r="I8" s="2">
        <f t="shared" si="0"/>
        <v>36528082.030000001</v>
      </c>
      <c r="J8" s="2">
        <f t="shared" si="0"/>
        <v>0</v>
      </c>
      <c r="K8" s="13">
        <f t="shared" si="0"/>
        <v>49</v>
      </c>
      <c r="L8" s="2">
        <f t="shared" si="0"/>
        <v>95081655.49000001</v>
      </c>
      <c r="M8" s="2">
        <f t="shared" si="0"/>
        <v>345575.61000000004</v>
      </c>
      <c r="N8" s="2">
        <f t="shared" si="0"/>
        <v>1786117406.1199994</v>
      </c>
      <c r="O8" s="2">
        <f t="shared" si="0"/>
        <v>6624.5</v>
      </c>
      <c r="P8" s="2">
        <f t="shared" si="0"/>
        <v>5708892.0199999996</v>
      </c>
      <c r="Q8" s="2">
        <f t="shared" si="0"/>
        <v>241473.78999999998</v>
      </c>
      <c r="R8" s="2">
        <f t="shared" si="0"/>
        <v>646504659.11999989</v>
      </c>
      <c r="S8" s="2">
        <f t="shared" si="0"/>
        <v>971594.58000000007</v>
      </c>
      <c r="T8" s="2">
        <f t="shared" si="0"/>
        <v>678303.6</v>
      </c>
      <c r="U8" s="2">
        <f t="shared" si="0"/>
        <v>79347885.930000007</v>
      </c>
      <c r="X8" s="14"/>
    </row>
    <row r="9" spans="1:24" s="16" customFormat="1" ht="24.95" customHeight="1" x14ac:dyDescent="0.25">
      <c r="A9" s="59" t="s">
        <v>23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15"/>
    </row>
    <row r="10" spans="1:24" ht="24.95" customHeight="1" x14ac:dyDescent="0.25">
      <c r="A10" s="60" t="s">
        <v>163</v>
      </c>
      <c r="B10" s="60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3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295705566.68000007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149494780.08000001</v>
      </c>
      <c r="S10" s="2">
        <f t="shared" si="1"/>
        <v>919174.4</v>
      </c>
      <c r="T10" s="2">
        <f t="shared" si="1"/>
        <v>678303.6</v>
      </c>
      <c r="U10" s="2">
        <f t="shared" si="1"/>
        <v>24789749.969999999</v>
      </c>
      <c r="V10" s="17">
        <f>D10+L10+N10+P10+R10+S10+T10+U10</f>
        <v>634485512.4000001</v>
      </c>
    </row>
    <row r="11" spans="1:24" ht="40.15" customHeight="1" x14ac:dyDescent="0.25">
      <c r="A11" s="53" t="s">
        <v>0</v>
      </c>
      <c r="B11" s="53"/>
      <c r="C11" s="2">
        <f t="shared" ref="C11:U11" si="2">SUM(C12:C23)</f>
        <v>37755868.190000005</v>
      </c>
      <c r="D11" s="2">
        <f t="shared" si="2"/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3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7">
        <f>C11+C289+C682</f>
        <v>238436549.97</v>
      </c>
    </row>
    <row r="12" spans="1:24" ht="25.15" customHeight="1" x14ac:dyDescent="0.25">
      <c r="A12" s="49" t="s">
        <v>740</v>
      </c>
      <c r="B12" s="18" t="s">
        <v>37</v>
      </c>
      <c r="C12" s="2">
        <f t="shared" ref="C12:C23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19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5">
        <f t="shared" ref="V12:V23" si="4">N12/M12</f>
        <v>5366.4699999999993</v>
      </c>
    </row>
    <row r="13" spans="1:24" ht="25.15" customHeight="1" x14ac:dyDescent="0.25">
      <c r="A13" s="49" t="s">
        <v>741</v>
      </c>
      <c r="B13" s="18" t="s">
        <v>39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19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7">
        <f t="shared" si="4"/>
        <v>5037.8496528609048</v>
      </c>
    </row>
    <row r="14" spans="1:24" ht="25.15" customHeight="1" x14ac:dyDescent="0.25">
      <c r="A14" s="49" t="s">
        <v>857</v>
      </c>
      <c r="B14" s="20" t="s">
        <v>41</v>
      </c>
      <c r="C14" s="2">
        <f t="shared" si="3"/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19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5">
        <f t="shared" si="4"/>
        <v>5025.4322535701849</v>
      </c>
    </row>
    <row r="15" spans="1:24" ht="25.15" customHeight="1" x14ac:dyDescent="0.25">
      <c r="A15" s="49" t="s">
        <v>858</v>
      </c>
      <c r="B15" s="20" t="s">
        <v>42</v>
      </c>
      <c r="C15" s="2">
        <f t="shared" si="3"/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19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5" t="e">
        <f t="shared" si="4"/>
        <v>#DIV/0!</v>
      </c>
    </row>
    <row r="16" spans="1:24" ht="25.15" customHeight="1" x14ac:dyDescent="0.25">
      <c r="A16" s="49" t="s">
        <v>859</v>
      </c>
      <c r="B16" s="20" t="s">
        <v>43</v>
      </c>
      <c r="C16" s="2">
        <f t="shared" si="3"/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19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5">
        <f t="shared" si="4"/>
        <v>5299.7964480582004</v>
      </c>
    </row>
    <row r="17" spans="1:22" ht="25.15" customHeight="1" x14ac:dyDescent="0.25">
      <c r="A17" s="49" t="s">
        <v>860</v>
      </c>
      <c r="B17" s="20" t="s">
        <v>40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19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5">
        <f t="shared" si="4"/>
        <v>5153.032937625755</v>
      </c>
    </row>
    <row r="18" spans="1:22" ht="25.15" customHeight="1" x14ac:dyDescent="0.25">
      <c r="A18" s="49" t="s">
        <v>861</v>
      </c>
      <c r="B18" s="20" t="s">
        <v>46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19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5">
        <f t="shared" si="4"/>
        <v>5299.7997807818783</v>
      </c>
    </row>
    <row r="19" spans="1:22" ht="25.15" customHeight="1" x14ac:dyDescent="0.25">
      <c r="A19" s="49" t="s">
        <v>862</v>
      </c>
      <c r="B19" s="20" t="s">
        <v>48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19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5">
        <f t="shared" si="4"/>
        <v>3299.9980082987554</v>
      </c>
    </row>
    <row r="20" spans="1:22" ht="25.15" customHeight="1" x14ac:dyDescent="0.25">
      <c r="A20" s="49" t="s">
        <v>863</v>
      </c>
      <c r="B20" s="20" t="s">
        <v>51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19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5">
        <f t="shared" si="4"/>
        <v>5058.1819464033842</v>
      </c>
    </row>
    <row r="21" spans="1:22" ht="25.15" customHeight="1" x14ac:dyDescent="0.25">
      <c r="A21" s="49" t="s">
        <v>864</v>
      </c>
      <c r="B21" s="18" t="s">
        <v>54</v>
      </c>
      <c r="C21" s="2">
        <f t="shared" si="3"/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19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5">
        <f t="shared" si="4"/>
        <v>4410.6899999999996</v>
      </c>
    </row>
    <row r="22" spans="1:22" ht="25.15" customHeight="1" x14ac:dyDescent="0.25">
      <c r="A22" s="49" t="s">
        <v>865</v>
      </c>
      <c r="B22" s="18" t="s">
        <v>55</v>
      </c>
      <c r="C22" s="2">
        <f t="shared" si="3"/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19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5">
        <f t="shared" si="4"/>
        <v>4765.7115835777131</v>
      </c>
    </row>
    <row r="23" spans="1:22" ht="25.15" customHeight="1" x14ac:dyDescent="0.25">
      <c r="A23" s="49" t="s">
        <v>866</v>
      </c>
      <c r="B23" s="18" t="s">
        <v>53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19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5">
        <f t="shared" si="4"/>
        <v>4996.1936811168262</v>
      </c>
    </row>
    <row r="24" spans="1:22" ht="40.15" customHeight="1" x14ac:dyDescent="0.25">
      <c r="A24" s="53" t="s">
        <v>743</v>
      </c>
      <c r="B24" s="53"/>
      <c r="C24" s="2">
        <f t="shared" ref="C24:U24" si="5">SUM(C25)</f>
        <v>2310609.41</v>
      </c>
      <c r="D24" s="2">
        <f t="shared" si="5"/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3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7">
        <f>C24</f>
        <v>2310609.41</v>
      </c>
    </row>
    <row r="25" spans="1:22" ht="25.15" customHeight="1" x14ac:dyDescent="0.25">
      <c r="A25" s="49" t="s">
        <v>867</v>
      </c>
      <c r="B25" s="20" t="s">
        <v>25</v>
      </c>
      <c r="C25" s="2">
        <f>D25+L25+N25+P25+R25+S25+T25+U25</f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19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5">
        <f>N25/M25</f>
        <v>4136.7320498716545</v>
      </c>
    </row>
    <row r="26" spans="1:22" ht="40.15" customHeight="1" x14ac:dyDescent="0.25">
      <c r="A26" s="53" t="s">
        <v>769</v>
      </c>
      <c r="B26" s="53"/>
      <c r="C26" s="2">
        <f t="shared" ref="C26:U26" si="6">SUM(C27)</f>
        <v>3798369.6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3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7">
        <f>C26</f>
        <v>3798369.6</v>
      </c>
    </row>
    <row r="27" spans="1:22" ht="25.15" customHeight="1" x14ac:dyDescent="0.25">
      <c r="A27" s="49" t="s">
        <v>868</v>
      </c>
      <c r="B27" s="20" t="s">
        <v>770</v>
      </c>
      <c r="C27" s="2">
        <f>D27+L27+N27+P27+R27+S27+T27+U27</f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19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5">
        <f>N27/M27</f>
        <v>2831.7512953367877</v>
      </c>
    </row>
    <row r="28" spans="1:22" ht="40.15" customHeight="1" x14ac:dyDescent="0.25">
      <c r="A28" s="53" t="s">
        <v>70</v>
      </c>
      <c r="B28" s="53"/>
      <c r="C28" s="2">
        <f t="shared" ref="C28:U28" si="7">SUM(C29)</f>
        <v>1334845.79</v>
      </c>
      <c r="D28" s="2">
        <f t="shared" si="7"/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3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7">
        <f>C28+C311+C708</f>
        <v>18462021.649999999</v>
      </c>
    </row>
    <row r="29" spans="1:22" ht="25.15" customHeight="1" x14ac:dyDescent="0.25">
      <c r="A29" s="48" t="s">
        <v>869</v>
      </c>
      <c r="B29" s="20" t="s">
        <v>69</v>
      </c>
      <c r="C29" s="2">
        <f>D29+L29+N29+P29+R29+S29+T29+U29</f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0">
        <v>0</v>
      </c>
      <c r="L29" s="9">
        <v>0</v>
      </c>
      <c r="M29" s="9">
        <v>254.8</v>
      </c>
      <c r="N29" s="19">
        <v>1159135.44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77267.520000000004</v>
      </c>
      <c r="V29" s="5">
        <f>N29/M29</f>
        <v>4549.1971742543165</v>
      </c>
    </row>
    <row r="30" spans="1:22" ht="40.15" customHeight="1" x14ac:dyDescent="0.25">
      <c r="A30" s="53" t="s">
        <v>2</v>
      </c>
      <c r="B30" s="53"/>
      <c r="C30" s="2">
        <f t="shared" ref="C30:U30" si="8">SUM(C31:C32)</f>
        <v>1938064.1099999999</v>
      </c>
      <c r="D30" s="2">
        <f t="shared" si="8"/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3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7">
        <f>C30+C315+C711</f>
        <v>12563353.450000001</v>
      </c>
    </row>
    <row r="31" spans="1:22" ht="25.15" customHeight="1" x14ac:dyDescent="0.25">
      <c r="A31" s="49" t="s">
        <v>870</v>
      </c>
      <c r="B31" s="20" t="s">
        <v>72</v>
      </c>
      <c r="C31" s="2">
        <f>D31+L31+N31+P31+R31+S31+T31+U31</f>
        <v>53254.81</v>
      </c>
      <c r="D31" s="3">
        <f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9">
        <v>0</v>
      </c>
      <c r="N31" s="9">
        <v>0</v>
      </c>
      <c r="O31" s="3">
        <v>0</v>
      </c>
      <c r="P31" s="3">
        <v>0</v>
      </c>
      <c r="Q31" s="3">
        <v>0</v>
      </c>
      <c r="R31" s="3">
        <v>0</v>
      </c>
      <c r="S31" s="9">
        <v>0</v>
      </c>
      <c r="T31" s="3">
        <v>0</v>
      </c>
      <c r="U31" s="3">
        <v>53254.81</v>
      </c>
      <c r="V31" s="5" t="e">
        <f>N31/M31</f>
        <v>#DIV/0!</v>
      </c>
    </row>
    <row r="32" spans="1:22" s="5" customFormat="1" ht="25.15" customHeight="1" x14ac:dyDescent="0.25">
      <c r="A32" s="49" t="s">
        <v>871</v>
      </c>
      <c r="B32" s="20" t="s">
        <v>73</v>
      </c>
      <c r="C32" s="2">
        <f>D32+L32+N32+P32+R32+S32+T32+U32</f>
        <v>1884809.2999999998</v>
      </c>
      <c r="D32" s="3">
        <f>SUM(E32:J32)</f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0">
        <v>0</v>
      </c>
      <c r="L32" s="9">
        <v>0</v>
      </c>
      <c r="M32" s="9">
        <v>496</v>
      </c>
      <c r="N32" s="9">
        <v>1830260.64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3">
        <v>0</v>
      </c>
      <c r="U32" s="9">
        <v>54548.66</v>
      </c>
      <c r="V32" s="5">
        <f>N32/M32</f>
        <v>3690.0416129032255</v>
      </c>
    </row>
    <row r="33" spans="1:22" ht="40.15" customHeight="1" x14ac:dyDescent="0.25">
      <c r="A33" s="53" t="s">
        <v>735</v>
      </c>
      <c r="B33" s="53"/>
      <c r="C33" s="2">
        <f t="shared" ref="C33:U33" si="9">SUM(C34)</f>
        <v>239642.18</v>
      </c>
      <c r="D33" s="2">
        <f t="shared" si="9"/>
        <v>0</v>
      </c>
      <c r="E33" s="2">
        <f t="shared" si="9"/>
        <v>0</v>
      </c>
      <c r="F33" s="2">
        <f t="shared" si="9"/>
        <v>0</v>
      </c>
      <c r="G33" s="2">
        <f t="shared" si="9"/>
        <v>0</v>
      </c>
      <c r="H33" s="2">
        <f t="shared" si="9"/>
        <v>0</v>
      </c>
      <c r="I33" s="2">
        <f t="shared" si="9"/>
        <v>0</v>
      </c>
      <c r="J33" s="2">
        <f t="shared" si="9"/>
        <v>0</v>
      </c>
      <c r="K33" s="13">
        <f t="shared" si="9"/>
        <v>0</v>
      </c>
      <c r="L33" s="2">
        <f t="shared" si="9"/>
        <v>0</v>
      </c>
      <c r="M33" s="2">
        <f t="shared" si="9"/>
        <v>95</v>
      </c>
      <c r="N33" s="2">
        <f t="shared" si="9"/>
        <v>223078.81</v>
      </c>
      <c r="O33" s="2">
        <f t="shared" si="9"/>
        <v>0</v>
      </c>
      <c r="P33" s="2">
        <f t="shared" si="9"/>
        <v>0</v>
      </c>
      <c r="Q33" s="2">
        <f t="shared" si="9"/>
        <v>0</v>
      </c>
      <c r="R33" s="2">
        <f t="shared" si="9"/>
        <v>0</v>
      </c>
      <c r="S33" s="2">
        <f t="shared" si="9"/>
        <v>0</v>
      </c>
      <c r="T33" s="2">
        <f t="shared" si="9"/>
        <v>0</v>
      </c>
      <c r="U33" s="2">
        <f t="shared" si="9"/>
        <v>16563.37</v>
      </c>
      <c r="V33" s="17">
        <f>C33+C320+C716</f>
        <v>12917761.01</v>
      </c>
    </row>
    <row r="34" spans="1:22" ht="25.15" customHeight="1" x14ac:dyDescent="0.25">
      <c r="A34" s="49" t="s">
        <v>872</v>
      </c>
      <c r="B34" s="20" t="s">
        <v>80</v>
      </c>
      <c r="C34" s="2">
        <f>D34+L34+N34+P34+R34+S34+T34+U34</f>
        <v>239642.18</v>
      </c>
      <c r="D34" s="3">
        <f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19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5">
        <f>N34/M34</f>
        <v>2348.1979999999999</v>
      </c>
    </row>
    <row r="35" spans="1:22" ht="45" customHeight="1" x14ac:dyDescent="0.25">
      <c r="A35" s="53" t="s">
        <v>85</v>
      </c>
      <c r="B35" s="53"/>
      <c r="C35" s="2">
        <f t="shared" ref="C35:U35" si="10">SUM(C36:C37)</f>
        <v>6845927.2100000009</v>
      </c>
      <c r="D35" s="2">
        <f t="shared" si="10"/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10"/>
        <v>0</v>
      </c>
      <c r="I35" s="2">
        <f t="shared" si="10"/>
        <v>0</v>
      </c>
      <c r="J35" s="2">
        <f t="shared" si="10"/>
        <v>0</v>
      </c>
      <c r="K35" s="13">
        <f t="shared" si="10"/>
        <v>4</v>
      </c>
      <c r="L35" s="2">
        <f t="shared" si="10"/>
        <v>6701917.2800000003</v>
      </c>
      <c r="M35" s="2">
        <f t="shared" si="10"/>
        <v>0</v>
      </c>
      <c r="N35" s="2">
        <f t="shared" si="10"/>
        <v>0</v>
      </c>
      <c r="O35" s="2">
        <f t="shared" si="10"/>
        <v>0</v>
      </c>
      <c r="P35" s="2">
        <f t="shared" si="10"/>
        <v>0</v>
      </c>
      <c r="Q35" s="2">
        <f t="shared" si="10"/>
        <v>0</v>
      </c>
      <c r="R35" s="2">
        <f t="shared" si="10"/>
        <v>0</v>
      </c>
      <c r="S35" s="2">
        <f t="shared" si="10"/>
        <v>0</v>
      </c>
      <c r="T35" s="2">
        <f t="shared" si="10"/>
        <v>0</v>
      </c>
      <c r="U35" s="2">
        <f t="shared" si="10"/>
        <v>144009.93</v>
      </c>
      <c r="V35" s="17">
        <f>C35+C323+C724</f>
        <v>26012987.320000004</v>
      </c>
    </row>
    <row r="36" spans="1:22" ht="25.15" customHeight="1" x14ac:dyDescent="0.25">
      <c r="A36" s="48" t="s">
        <v>873</v>
      </c>
      <c r="B36" s="20" t="s">
        <v>88</v>
      </c>
      <c r="C36" s="2">
        <f>D36+L36+N36+P36+R36+S36+T36+U36</f>
        <v>3423021.89</v>
      </c>
      <c r="D36" s="3">
        <f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9">
        <v>0</v>
      </c>
      <c r="N36" s="9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5" t="e">
        <f>N36/M36</f>
        <v>#DIV/0!</v>
      </c>
    </row>
    <row r="37" spans="1:22" ht="25.15" customHeight="1" x14ac:dyDescent="0.25">
      <c r="A37" s="48" t="s">
        <v>874</v>
      </c>
      <c r="B37" s="20" t="s">
        <v>91</v>
      </c>
      <c r="C37" s="2">
        <f>D37+L37+N37+P37+R37+S37+T37+U37</f>
        <v>3422905.3200000003</v>
      </c>
      <c r="D37" s="3">
        <f>SUM(E37:J37)</f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9">
        <v>0</v>
      </c>
      <c r="N37" s="9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5" t="e">
        <f>N37/M37</f>
        <v>#DIV/0!</v>
      </c>
    </row>
    <row r="38" spans="1:22" ht="45" customHeight="1" x14ac:dyDescent="0.25">
      <c r="A38" s="53" t="s">
        <v>94</v>
      </c>
      <c r="B38" s="53"/>
      <c r="C38" s="2">
        <f t="shared" ref="C38:U38" si="11">SUM(C39:C42)</f>
        <v>14891706.060000001</v>
      </c>
      <c r="D38" s="2">
        <f t="shared" si="11"/>
        <v>0</v>
      </c>
      <c r="E38" s="2">
        <f t="shared" si="11"/>
        <v>0</v>
      </c>
      <c r="F38" s="2">
        <f t="shared" si="11"/>
        <v>0</v>
      </c>
      <c r="G38" s="2">
        <f t="shared" si="11"/>
        <v>0</v>
      </c>
      <c r="H38" s="2">
        <f t="shared" si="11"/>
        <v>0</v>
      </c>
      <c r="I38" s="2">
        <f t="shared" si="11"/>
        <v>0</v>
      </c>
      <c r="J38" s="2">
        <f t="shared" si="11"/>
        <v>0</v>
      </c>
      <c r="K38" s="13">
        <f t="shared" si="11"/>
        <v>0</v>
      </c>
      <c r="L38" s="2">
        <f t="shared" si="11"/>
        <v>0</v>
      </c>
      <c r="M38" s="2">
        <f t="shared" si="11"/>
        <v>3039.35</v>
      </c>
      <c r="N38" s="2">
        <f t="shared" si="11"/>
        <v>14685718.259999998</v>
      </c>
      <c r="O38" s="2">
        <f t="shared" si="11"/>
        <v>0</v>
      </c>
      <c r="P38" s="2">
        <f t="shared" si="11"/>
        <v>0</v>
      </c>
      <c r="Q38" s="2">
        <f t="shared" si="11"/>
        <v>0</v>
      </c>
      <c r="R38" s="2">
        <f t="shared" si="11"/>
        <v>0</v>
      </c>
      <c r="S38" s="2">
        <f t="shared" si="11"/>
        <v>0</v>
      </c>
      <c r="T38" s="2">
        <f t="shared" si="11"/>
        <v>0</v>
      </c>
      <c r="U38" s="2">
        <f t="shared" si="11"/>
        <v>205987.8</v>
      </c>
      <c r="V38" s="17">
        <f>C38+C328+C727</f>
        <v>57267692.290000007</v>
      </c>
    </row>
    <row r="39" spans="1:22" ht="25.15" customHeight="1" x14ac:dyDescent="0.25">
      <c r="A39" s="49" t="s">
        <v>875</v>
      </c>
      <c r="B39" s="20" t="s">
        <v>1879</v>
      </c>
      <c r="C39" s="2">
        <f>D39+L39+N39+P39+R39+S39+T39+U39</f>
        <v>4562400</v>
      </c>
      <c r="D39" s="3">
        <f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9">
        <v>828.4</v>
      </c>
      <c r="N39" s="9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5">
        <f>N39/M39</f>
        <v>5507.4843070980205</v>
      </c>
    </row>
    <row r="40" spans="1:22" ht="25.15" customHeight="1" x14ac:dyDescent="0.25">
      <c r="A40" s="49" t="s">
        <v>876</v>
      </c>
      <c r="B40" s="20" t="s">
        <v>1880</v>
      </c>
      <c r="C40" s="2">
        <f>D40+L40+N40+P40+R40+S40+T40+U40</f>
        <v>3717862.4099999997</v>
      </c>
      <c r="D40" s="3">
        <f>SUM(E40:J40)</f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9">
        <v>775.81</v>
      </c>
      <c r="N40" s="19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5">
        <f>N40/M40</f>
        <v>4703.4990654928397</v>
      </c>
    </row>
    <row r="41" spans="1:22" ht="25.15" customHeight="1" x14ac:dyDescent="0.25">
      <c r="A41" s="49" t="s">
        <v>877</v>
      </c>
      <c r="B41" s="20" t="s">
        <v>1881</v>
      </c>
      <c r="C41" s="2">
        <f>D41+L41+N41+P41+R41+S41+T41+U41</f>
        <v>3672396.42</v>
      </c>
      <c r="D41" s="3">
        <f>SUM(E41:J41)</f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9">
        <v>821.23</v>
      </c>
      <c r="N41" s="19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5">
        <f>N41/M41</f>
        <v>4386.8403005248219</v>
      </c>
    </row>
    <row r="42" spans="1:22" ht="25.15" customHeight="1" x14ac:dyDescent="0.25">
      <c r="A42" s="49" t="s">
        <v>878</v>
      </c>
      <c r="B42" s="20" t="s">
        <v>1882</v>
      </c>
      <c r="C42" s="2">
        <f>D42+L42+N42+P42+R42+S42+T42+U42</f>
        <v>2939047.23</v>
      </c>
      <c r="D42" s="3">
        <f>SUM(E42:J42)</f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19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5">
        <f>N42/M42</f>
        <v>4677.7081168249424</v>
      </c>
    </row>
    <row r="43" spans="1:22" ht="45" customHeight="1" x14ac:dyDescent="0.25">
      <c r="A43" s="53" t="s">
        <v>817</v>
      </c>
      <c r="B43" s="53"/>
      <c r="C43" s="2">
        <f t="shared" ref="C43:U43" si="12">SUM(C44)</f>
        <v>2818731.24</v>
      </c>
      <c r="D43" s="2">
        <f t="shared" si="12"/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0</v>
      </c>
      <c r="I43" s="2">
        <f t="shared" si="12"/>
        <v>0</v>
      </c>
      <c r="J43" s="2">
        <f t="shared" si="12"/>
        <v>0</v>
      </c>
      <c r="K43" s="13">
        <f t="shared" si="12"/>
        <v>0</v>
      </c>
      <c r="L43" s="2">
        <f t="shared" si="12"/>
        <v>0</v>
      </c>
      <c r="M43" s="2">
        <f t="shared" si="12"/>
        <v>585.66</v>
      </c>
      <c r="N43" s="2">
        <f t="shared" si="12"/>
        <v>2818731.24</v>
      </c>
      <c r="O43" s="2">
        <f t="shared" si="12"/>
        <v>0</v>
      </c>
      <c r="P43" s="2">
        <f t="shared" si="12"/>
        <v>0</v>
      </c>
      <c r="Q43" s="2">
        <f t="shared" si="12"/>
        <v>0</v>
      </c>
      <c r="R43" s="2">
        <f t="shared" si="12"/>
        <v>0</v>
      </c>
      <c r="S43" s="2">
        <f t="shared" si="12"/>
        <v>0</v>
      </c>
      <c r="T43" s="2">
        <f t="shared" si="12"/>
        <v>0</v>
      </c>
      <c r="U43" s="2">
        <f t="shared" si="12"/>
        <v>0</v>
      </c>
      <c r="V43" s="17">
        <f>C43</f>
        <v>2818731.24</v>
      </c>
    </row>
    <row r="44" spans="1:22" ht="25.15" customHeight="1" x14ac:dyDescent="0.25">
      <c r="A44" s="48" t="s">
        <v>879</v>
      </c>
      <c r="B44" s="20" t="s">
        <v>818</v>
      </c>
      <c r="C44" s="2">
        <f>D44+L44+N44+P44+R44+S44+T44+U44</f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0">
        <v>0</v>
      </c>
      <c r="L44" s="9">
        <v>0</v>
      </c>
      <c r="M44" s="9">
        <v>585.66</v>
      </c>
      <c r="N44" s="9">
        <v>2818731.24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5">
        <f>N44/M44</f>
        <v>4812.9140456920404</v>
      </c>
    </row>
    <row r="45" spans="1:22" ht="45" customHeight="1" x14ac:dyDescent="0.25">
      <c r="A45" s="53" t="s">
        <v>103</v>
      </c>
      <c r="B45" s="53"/>
      <c r="C45" s="2">
        <f t="shared" ref="C45:U45" si="13">SUM(C46)</f>
        <v>3111460.64</v>
      </c>
      <c r="D45" s="2">
        <f t="shared" si="13"/>
        <v>0</v>
      </c>
      <c r="E45" s="2">
        <f t="shared" si="13"/>
        <v>0</v>
      </c>
      <c r="F45" s="2">
        <f t="shared" si="13"/>
        <v>0</v>
      </c>
      <c r="G45" s="2">
        <f t="shared" si="13"/>
        <v>0</v>
      </c>
      <c r="H45" s="2">
        <f t="shared" si="13"/>
        <v>0</v>
      </c>
      <c r="I45" s="2">
        <f t="shared" si="13"/>
        <v>0</v>
      </c>
      <c r="J45" s="2">
        <f t="shared" si="13"/>
        <v>0</v>
      </c>
      <c r="K45" s="13">
        <f t="shared" si="13"/>
        <v>0</v>
      </c>
      <c r="L45" s="2">
        <f t="shared" si="13"/>
        <v>0</v>
      </c>
      <c r="M45" s="2">
        <f t="shared" si="13"/>
        <v>550</v>
      </c>
      <c r="N45" s="2">
        <f t="shared" si="13"/>
        <v>1812377.05</v>
      </c>
      <c r="O45" s="2">
        <f t="shared" si="13"/>
        <v>0</v>
      </c>
      <c r="P45" s="2">
        <f t="shared" si="13"/>
        <v>0</v>
      </c>
      <c r="Q45" s="2">
        <f t="shared" si="13"/>
        <v>600</v>
      </c>
      <c r="R45" s="2">
        <f t="shared" si="13"/>
        <v>1248132.32</v>
      </c>
      <c r="S45" s="2">
        <f t="shared" si="13"/>
        <v>0</v>
      </c>
      <c r="T45" s="2">
        <f t="shared" si="13"/>
        <v>0</v>
      </c>
      <c r="U45" s="2">
        <f t="shared" si="13"/>
        <v>50951.27</v>
      </c>
      <c r="V45" s="17">
        <f>C45+C338+C741</f>
        <v>11984221.300000001</v>
      </c>
    </row>
    <row r="46" spans="1:22" ht="25.15" customHeight="1" x14ac:dyDescent="0.25">
      <c r="A46" s="48" t="s">
        <v>880</v>
      </c>
      <c r="B46" s="20" t="s">
        <v>764</v>
      </c>
      <c r="C46" s="2">
        <f>D46+L46+N46+P46+R46+S46+T46+U46</f>
        <v>3111460.64</v>
      </c>
      <c r="D46" s="3">
        <f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0">
        <v>0</v>
      </c>
      <c r="L46" s="9">
        <v>0</v>
      </c>
      <c r="M46" s="9">
        <v>550</v>
      </c>
      <c r="N46" s="9">
        <v>1812377.05</v>
      </c>
      <c r="O46" s="9">
        <v>0</v>
      </c>
      <c r="P46" s="9">
        <v>0</v>
      </c>
      <c r="Q46" s="9">
        <v>600</v>
      </c>
      <c r="R46" s="9">
        <v>1248132.32</v>
      </c>
      <c r="S46" s="9">
        <v>0</v>
      </c>
      <c r="T46" s="9">
        <v>0</v>
      </c>
      <c r="U46" s="9">
        <v>50951.27</v>
      </c>
      <c r="V46" s="5">
        <f>N46/M46</f>
        <v>3295.2310000000002</v>
      </c>
    </row>
    <row r="47" spans="1:22" ht="45" customHeight="1" x14ac:dyDescent="0.25">
      <c r="A47" s="53" t="s">
        <v>108</v>
      </c>
      <c r="B47" s="53"/>
      <c r="C47" s="2">
        <f t="shared" ref="C47:U47" si="14">SUM(C48)</f>
        <v>43691.17</v>
      </c>
      <c r="D47" s="2">
        <f t="shared" si="14"/>
        <v>0</v>
      </c>
      <c r="E47" s="2">
        <f t="shared" si="14"/>
        <v>0</v>
      </c>
      <c r="F47" s="2">
        <f t="shared" si="14"/>
        <v>0</v>
      </c>
      <c r="G47" s="2">
        <f t="shared" si="14"/>
        <v>0</v>
      </c>
      <c r="H47" s="2">
        <f t="shared" si="14"/>
        <v>0</v>
      </c>
      <c r="I47" s="2">
        <f t="shared" si="14"/>
        <v>0</v>
      </c>
      <c r="J47" s="2">
        <f t="shared" si="14"/>
        <v>0</v>
      </c>
      <c r="K47" s="13">
        <f t="shared" si="14"/>
        <v>0</v>
      </c>
      <c r="L47" s="2">
        <f t="shared" si="14"/>
        <v>0</v>
      </c>
      <c r="M47" s="2">
        <f t="shared" si="14"/>
        <v>0</v>
      </c>
      <c r="N47" s="2">
        <f t="shared" si="14"/>
        <v>0</v>
      </c>
      <c r="O47" s="2">
        <f t="shared" si="14"/>
        <v>0</v>
      </c>
      <c r="P47" s="2">
        <f t="shared" si="14"/>
        <v>0</v>
      </c>
      <c r="Q47" s="2">
        <f t="shared" si="14"/>
        <v>0</v>
      </c>
      <c r="R47" s="2">
        <f t="shared" si="14"/>
        <v>0</v>
      </c>
      <c r="S47" s="2">
        <f t="shared" si="14"/>
        <v>0</v>
      </c>
      <c r="T47" s="2">
        <f t="shared" si="14"/>
        <v>0</v>
      </c>
      <c r="U47" s="2">
        <f t="shared" si="14"/>
        <v>43691.17</v>
      </c>
      <c r="V47" s="17">
        <f>C47+C343</f>
        <v>6400053.5300000003</v>
      </c>
    </row>
    <row r="48" spans="1:22" ht="25.15" customHeight="1" x14ac:dyDescent="0.25">
      <c r="A48" s="49" t="s">
        <v>881</v>
      </c>
      <c r="B48" s="20" t="s">
        <v>1883</v>
      </c>
      <c r="C48" s="2">
        <f>D48+L48+N48+P48+R48+S48+T48+U48</f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9">
        <v>0</v>
      </c>
      <c r="S48" s="3">
        <v>0</v>
      </c>
      <c r="T48" s="3">
        <v>0</v>
      </c>
      <c r="U48" s="3">
        <v>43691.17</v>
      </c>
      <c r="V48" s="5" t="e">
        <f>N48/M48</f>
        <v>#DIV/0!</v>
      </c>
    </row>
    <row r="49" spans="1:22" ht="45" customHeight="1" x14ac:dyDescent="0.25">
      <c r="A49" s="53" t="s">
        <v>110</v>
      </c>
      <c r="B49" s="53"/>
      <c r="C49" s="2">
        <f t="shared" ref="C49:U49" si="15">SUM(C50:C52)</f>
        <v>16217698.190000001</v>
      </c>
      <c r="D49" s="2">
        <f t="shared" si="15"/>
        <v>0</v>
      </c>
      <c r="E49" s="2">
        <f t="shared" si="15"/>
        <v>0</v>
      </c>
      <c r="F49" s="2">
        <f t="shared" si="15"/>
        <v>0</v>
      </c>
      <c r="G49" s="2">
        <f t="shared" si="15"/>
        <v>0</v>
      </c>
      <c r="H49" s="2">
        <f t="shared" si="15"/>
        <v>0</v>
      </c>
      <c r="I49" s="2">
        <f t="shared" si="15"/>
        <v>0</v>
      </c>
      <c r="J49" s="2">
        <f t="shared" si="15"/>
        <v>0</v>
      </c>
      <c r="K49" s="13">
        <f t="shared" si="15"/>
        <v>0</v>
      </c>
      <c r="L49" s="2">
        <f t="shared" si="15"/>
        <v>0</v>
      </c>
      <c r="M49" s="2">
        <f t="shared" si="15"/>
        <v>3389.0600000000004</v>
      </c>
      <c r="N49" s="2">
        <f t="shared" si="15"/>
        <v>9709603.2300000004</v>
      </c>
      <c r="O49" s="2">
        <f t="shared" si="15"/>
        <v>0</v>
      </c>
      <c r="P49" s="2">
        <f t="shared" si="15"/>
        <v>0</v>
      </c>
      <c r="Q49" s="2">
        <f t="shared" si="15"/>
        <v>2934</v>
      </c>
      <c r="R49" s="2">
        <f t="shared" si="15"/>
        <v>6223562.8200000003</v>
      </c>
      <c r="S49" s="2">
        <f t="shared" si="15"/>
        <v>0</v>
      </c>
      <c r="T49" s="2">
        <f t="shared" si="15"/>
        <v>0</v>
      </c>
      <c r="U49" s="2">
        <f t="shared" si="15"/>
        <v>284532.14</v>
      </c>
      <c r="V49" s="17">
        <f>C49+C348</f>
        <v>19589472.590000004</v>
      </c>
    </row>
    <row r="50" spans="1:22" ht="25.15" customHeight="1" x14ac:dyDescent="0.25">
      <c r="A50" s="49" t="s">
        <v>882</v>
      </c>
      <c r="B50" s="20" t="s">
        <v>111</v>
      </c>
      <c r="C50" s="2">
        <f>D50+L50+N50+P50+R50+S50+T50+U50</f>
        <v>3640602.32</v>
      </c>
      <c r="D50" s="3">
        <f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9">
        <v>0</v>
      </c>
      <c r="S50" s="3">
        <v>0</v>
      </c>
      <c r="T50" s="3">
        <v>0</v>
      </c>
      <c r="U50" s="3">
        <v>59673.34</v>
      </c>
      <c r="V50" s="5">
        <f>N50/M50</f>
        <v>3139.2932110670827</v>
      </c>
    </row>
    <row r="51" spans="1:22" ht="25.15" customHeight="1" x14ac:dyDescent="0.25">
      <c r="A51" s="49" t="s">
        <v>883</v>
      </c>
      <c r="B51" s="20" t="s">
        <v>112</v>
      </c>
      <c r="C51" s="2">
        <f>D51+L51+N51+P51+R51+S51+T51+U51</f>
        <v>3997560.56</v>
      </c>
      <c r="D51" s="3">
        <f>SUM(E51:J51)</f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9">
        <v>0</v>
      </c>
      <c r="S51" s="3">
        <v>0</v>
      </c>
      <c r="T51" s="3">
        <v>0</v>
      </c>
      <c r="U51" s="3">
        <v>60269.14</v>
      </c>
      <c r="V51" s="5">
        <f>N51/M51</f>
        <v>3036.5339801332671</v>
      </c>
    </row>
    <row r="52" spans="1:22" ht="25.15" customHeight="1" x14ac:dyDescent="0.25">
      <c r="A52" s="49" t="s">
        <v>884</v>
      </c>
      <c r="B52" s="20" t="s">
        <v>113</v>
      </c>
      <c r="C52" s="2">
        <f>D52+L52+N52+P52+R52+S52+T52+U52</f>
        <v>8579535.3100000005</v>
      </c>
      <c r="D52" s="3">
        <f>SUM(E52:J52)</f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9">
        <v>6223562.8200000003</v>
      </c>
      <c r="S52" s="3">
        <v>0</v>
      </c>
      <c r="T52" s="3">
        <v>0</v>
      </c>
      <c r="U52" s="3">
        <v>164589.66</v>
      </c>
      <c r="V52" s="5">
        <f>N52/M52</f>
        <v>2302.5015550465464</v>
      </c>
    </row>
    <row r="53" spans="1:22" ht="45" customHeight="1" x14ac:dyDescent="0.25">
      <c r="A53" s="53" t="s">
        <v>747</v>
      </c>
      <c r="B53" s="53"/>
      <c r="C53" s="2">
        <f t="shared" ref="C53:U53" si="16">SUM(C54)</f>
        <v>1199702.6400000001</v>
      </c>
      <c r="D53" s="2">
        <f t="shared" si="16"/>
        <v>0</v>
      </c>
      <c r="E53" s="2">
        <f t="shared" si="16"/>
        <v>0</v>
      </c>
      <c r="F53" s="2">
        <f t="shared" si="16"/>
        <v>0</v>
      </c>
      <c r="G53" s="2">
        <f t="shared" si="16"/>
        <v>0</v>
      </c>
      <c r="H53" s="2">
        <f t="shared" si="16"/>
        <v>0</v>
      </c>
      <c r="I53" s="2">
        <f t="shared" si="16"/>
        <v>0</v>
      </c>
      <c r="J53" s="2">
        <f t="shared" si="16"/>
        <v>0</v>
      </c>
      <c r="K53" s="13">
        <f t="shared" si="16"/>
        <v>0</v>
      </c>
      <c r="L53" s="2">
        <f t="shared" si="16"/>
        <v>0</v>
      </c>
      <c r="M53" s="2">
        <f t="shared" si="16"/>
        <v>367.1</v>
      </c>
      <c r="N53" s="2">
        <f t="shared" si="16"/>
        <v>1172693.07</v>
      </c>
      <c r="O53" s="2">
        <f t="shared" si="16"/>
        <v>0</v>
      </c>
      <c r="P53" s="2">
        <f t="shared" si="16"/>
        <v>0</v>
      </c>
      <c r="Q53" s="2">
        <f t="shared" si="16"/>
        <v>0</v>
      </c>
      <c r="R53" s="2">
        <f t="shared" si="16"/>
        <v>0</v>
      </c>
      <c r="S53" s="2">
        <f t="shared" si="16"/>
        <v>0</v>
      </c>
      <c r="T53" s="2">
        <f t="shared" si="16"/>
        <v>0</v>
      </c>
      <c r="U53" s="2">
        <f t="shared" si="16"/>
        <v>27009.57</v>
      </c>
      <c r="V53" s="17">
        <f>C53</f>
        <v>1199702.6400000001</v>
      </c>
    </row>
    <row r="54" spans="1:22" ht="25.15" customHeight="1" x14ac:dyDescent="0.25">
      <c r="A54" s="49" t="s">
        <v>885</v>
      </c>
      <c r="B54" s="20" t="s">
        <v>748</v>
      </c>
      <c r="C54" s="2">
        <f>D54+L54+N54+P54+R54+S54+T54+U54</f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9">
        <v>0</v>
      </c>
      <c r="S54" s="3">
        <v>0</v>
      </c>
      <c r="T54" s="3">
        <v>0</v>
      </c>
      <c r="U54" s="3">
        <v>27009.57</v>
      </c>
      <c r="V54" s="5">
        <f>N54/M54</f>
        <v>3194.4785344592756</v>
      </c>
    </row>
    <row r="55" spans="1:22" ht="45" customHeight="1" x14ac:dyDescent="0.25">
      <c r="A55" s="61" t="s">
        <v>109</v>
      </c>
      <c r="B55" s="62"/>
      <c r="C55" s="2">
        <f t="shared" ref="C55:U55" si="17">SUM(C56)</f>
        <v>1474519.93</v>
      </c>
      <c r="D55" s="2">
        <f t="shared" si="17"/>
        <v>0</v>
      </c>
      <c r="E55" s="2">
        <f t="shared" si="17"/>
        <v>0</v>
      </c>
      <c r="F55" s="2">
        <f t="shared" si="17"/>
        <v>0</v>
      </c>
      <c r="G55" s="2">
        <f t="shared" si="17"/>
        <v>0</v>
      </c>
      <c r="H55" s="2">
        <f t="shared" si="17"/>
        <v>0</v>
      </c>
      <c r="I55" s="2">
        <f t="shared" si="17"/>
        <v>0</v>
      </c>
      <c r="J55" s="2">
        <f t="shared" si="17"/>
        <v>0</v>
      </c>
      <c r="K55" s="13">
        <f t="shared" si="17"/>
        <v>0</v>
      </c>
      <c r="L55" s="2">
        <f t="shared" si="17"/>
        <v>0</v>
      </c>
      <c r="M55" s="2">
        <f t="shared" si="17"/>
        <v>336.44</v>
      </c>
      <c r="N55" s="2">
        <f t="shared" si="17"/>
        <v>1474519.93</v>
      </c>
      <c r="O55" s="2">
        <f t="shared" si="17"/>
        <v>0</v>
      </c>
      <c r="P55" s="2">
        <f t="shared" si="17"/>
        <v>0</v>
      </c>
      <c r="Q55" s="2">
        <f t="shared" si="17"/>
        <v>0</v>
      </c>
      <c r="R55" s="2">
        <f t="shared" si="17"/>
        <v>0</v>
      </c>
      <c r="S55" s="2">
        <f t="shared" si="17"/>
        <v>0</v>
      </c>
      <c r="T55" s="2">
        <f t="shared" si="17"/>
        <v>0</v>
      </c>
      <c r="U55" s="2">
        <f t="shared" si="17"/>
        <v>0</v>
      </c>
      <c r="V55" s="17" t="e">
        <f>C55+#REF!</f>
        <v>#REF!</v>
      </c>
    </row>
    <row r="56" spans="1:22" ht="25.15" customHeight="1" x14ac:dyDescent="0.25">
      <c r="A56" s="49" t="s">
        <v>886</v>
      </c>
      <c r="B56" s="20" t="s">
        <v>1884</v>
      </c>
      <c r="C56" s="2">
        <f>D56+L56+N56+P56+R56+S56+T56+U56</f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5">
        <f>N56/M56</f>
        <v>4382.7129057187012</v>
      </c>
    </row>
    <row r="57" spans="1:22" ht="45" customHeight="1" x14ac:dyDescent="0.25">
      <c r="A57" s="53" t="s">
        <v>116</v>
      </c>
      <c r="B57" s="53"/>
      <c r="C57" s="2">
        <f t="shared" ref="C57:U57" si="18">SUM(C58:C58)</f>
        <v>642013.23</v>
      </c>
      <c r="D57" s="2">
        <f t="shared" si="18"/>
        <v>0</v>
      </c>
      <c r="E57" s="2">
        <f t="shared" si="18"/>
        <v>0</v>
      </c>
      <c r="F57" s="2">
        <f t="shared" si="18"/>
        <v>0</v>
      </c>
      <c r="G57" s="2">
        <f t="shared" si="18"/>
        <v>0</v>
      </c>
      <c r="H57" s="2">
        <f t="shared" si="18"/>
        <v>0</v>
      </c>
      <c r="I57" s="2">
        <f t="shared" si="18"/>
        <v>0</v>
      </c>
      <c r="J57" s="2">
        <f t="shared" si="18"/>
        <v>0</v>
      </c>
      <c r="K57" s="13">
        <f t="shared" si="18"/>
        <v>0</v>
      </c>
      <c r="L57" s="2">
        <f t="shared" si="18"/>
        <v>0</v>
      </c>
      <c r="M57" s="2">
        <f t="shared" si="18"/>
        <v>374.54</v>
      </c>
      <c r="N57" s="2">
        <f t="shared" si="18"/>
        <v>592997.37</v>
      </c>
      <c r="O57" s="2">
        <f t="shared" si="18"/>
        <v>0</v>
      </c>
      <c r="P57" s="2">
        <f t="shared" si="18"/>
        <v>0</v>
      </c>
      <c r="Q57" s="2">
        <f t="shared" si="18"/>
        <v>0</v>
      </c>
      <c r="R57" s="2">
        <f t="shared" si="18"/>
        <v>0</v>
      </c>
      <c r="S57" s="2">
        <f t="shared" si="18"/>
        <v>0</v>
      </c>
      <c r="T57" s="2">
        <f t="shared" si="18"/>
        <v>0</v>
      </c>
      <c r="U57" s="2">
        <f t="shared" si="18"/>
        <v>49015.86</v>
      </c>
      <c r="V57" s="17">
        <f>C57+C352</f>
        <v>6986981.0300000012</v>
      </c>
    </row>
    <row r="58" spans="1:22" ht="25.15" customHeight="1" x14ac:dyDescent="0.25">
      <c r="A58" s="49" t="s">
        <v>887</v>
      </c>
      <c r="B58" s="20" t="s">
        <v>1885</v>
      </c>
      <c r="C58" s="2">
        <f>D58+L58+N58+P58+R58+S58+T58+U58</f>
        <v>642013.23</v>
      </c>
      <c r="D58" s="3">
        <f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9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5">
        <f>N58/M58</f>
        <v>1583.2684626475143</v>
      </c>
    </row>
    <row r="59" spans="1:22" ht="45" customHeight="1" x14ac:dyDescent="0.25">
      <c r="A59" s="53" t="s">
        <v>120</v>
      </c>
      <c r="B59" s="53"/>
      <c r="C59" s="2">
        <f t="shared" ref="C59:U59" si="19">SUM(C60)</f>
        <v>4680715.3900000006</v>
      </c>
      <c r="D59" s="2">
        <f t="shared" si="19"/>
        <v>1109206.1199999999</v>
      </c>
      <c r="E59" s="2">
        <f t="shared" si="19"/>
        <v>343775.49</v>
      </c>
      <c r="F59" s="2">
        <f t="shared" si="19"/>
        <v>579500.93999999994</v>
      </c>
      <c r="G59" s="2">
        <f t="shared" si="19"/>
        <v>111741.49</v>
      </c>
      <c r="H59" s="2">
        <f t="shared" si="19"/>
        <v>0</v>
      </c>
      <c r="I59" s="2">
        <f t="shared" si="19"/>
        <v>74188.2</v>
      </c>
      <c r="J59" s="2">
        <f t="shared" si="19"/>
        <v>0</v>
      </c>
      <c r="K59" s="13">
        <f t="shared" si="19"/>
        <v>0</v>
      </c>
      <c r="L59" s="2">
        <f t="shared" si="19"/>
        <v>0</v>
      </c>
      <c r="M59" s="2">
        <f t="shared" si="19"/>
        <v>684</v>
      </c>
      <c r="N59" s="2">
        <f t="shared" si="19"/>
        <v>3414950.45</v>
      </c>
      <c r="O59" s="2">
        <f t="shared" si="19"/>
        <v>0</v>
      </c>
      <c r="P59" s="2">
        <f t="shared" si="19"/>
        <v>0</v>
      </c>
      <c r="Q59" s="2">
        <f t="shared" si="19"/>
        <v>0</v>
      </c>
      <c r="R59" s="2">
        <f t="shared" si="19"/>
        <v>0</v>
      </c>
      <c r="S59" s="2">
        <f t="shared" si="19"/>
        <v>0</v>
      </c>
      <c r="T59" s="2">
        <f t="shared" si="19"/>
        <v>0</v>
      </c>
      <c r="U59" s="2">
        <f t="shared" si="19"/>
        <v>156558.82</v>
      </c>
      <c r="V59" s="17">
        <f>C59</f>
        <v>4680715.3900000006</v>
      </c>
    </row>
    <row r="60" spans="1:22" ht="25.15" customHeight="1" x14ac:dyDescent="0.25">
      <c r="A60" s="49" t="s">
        <v>888</v>
      </c>
      <c r="B60" s="20" t="s">
        <v>763</v>
      </c>
      <c r="C60" s="2">
        <f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5">
        <f>N60/M60</f>
        <v>4992.6176169590644</v>
      </c>
    </row>
    <row r="61" spans="1:22" ht="45" customHeight="1" x14ac:dyDescent="0.25">
      <c r="A61" s="53" t="s">
        <v>123</v>
      </c>
      <c r="B61" s="53"/>
      <c r="C61" s="2">
        <f t="shared" ref="C61:U61" si="20">SUM(C62:C63)</f>
        <v>4603498.0599999996</v>
      </c>
      <c r="D61" s="2">
        <f t="shared" si="20"/>
        <v>0</v>
      </c>
      <c r="E61" s="2">
        <f t="shared" si="20"/>
        <v>0</v>
      </c>
      <c r="F61" s="2">
        <f t="shared" si="20"/>
        <v>0</v>
      </c>
      <c r="G61" s="2">
        <f t="shared" si="20"/>
        <v>0</v>
      </c>
      <c r="H61" s="2">
        <f t="shared" si="20"/>
        <v>0</v>
      </c>
      <c r="I61" s="2">
        <f t="shared" si="20"/>
        <v>0</v>
      </c>
      <c r="J61" s="2">
        <f t="shared" si="20"/>
        <v>0</v>
      </c>
      <c r="K61" s="13">
        <f t="shared" si="20"/>
        <v>0</v>
      </c>
      <c r="L61" s="2">
        <f t="shared" si="20"/>
        <v>0</v>
      </c>
      <c r="M61" s="2">
        <f t="shared" si="20"/>
        <v>1228.1500000000001</v>
      </c>
      <c r="N61" s="2">
        <f t="shared" si="20"/>
        <v>4458689.3599999994</v>
      </c>
      <c r="O61" s="2">
        <f t="shared" si="20"/>
        <v>0</v>
      </c>
      <c r="P61" s="2">
        <f t="shared" si="20"/>
        <v>0</v>
      </c>
      <c r="Q61" s="2">
        <f t="shared" si="20"/>
        <v>0</v>
      </c>
      <c r="R61" s="2">
        <f t="shared" si="20"/>
        <v>0</v>
      </c>
      <c r="S61" s="2">
        <f t="shared" si="20"/>
        <v>0</v>
      </c>
      <c r="T61" s="2">
        <f t="shared" si="20"/>
        <v>0</v>
      </c>
      <c r="U61" s="2">
        <f t="shared" si="20"/>
        <v>144808.70000000001</v>
      </c>
      <c r="V61" s="17">
        <f>C61+C356+C762</f>
        <v>28250096.439999998</v>
      </c>
    </row>
    <row r="62" spans="1:22" ht="25.15" customHeight="1" x14ac:dyDescent="0.25">
      <c r="A62" s="49" t="s">
        <v>889</v>
      </c>
      <c r="B62" s="20" t="s">
        <v>125</v>
      </c>
      <c r="C62" s="2">
        <f>D62+L62+N62+P62+R62+S62+T62+U62</f>
        <v>3593361.92</v>
      </c>
      <c r="D62" s="3">
        <f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9">
        <v>0</v>
      </c>
      <c r="S62" s="3">
        <v>0</v>
      </c>
      <c r="T62" s="3">
        <v>0</v>
      </c>
      <c r="U62" s="3">
        <v>121357.1</v>
      </c>
      <c r="V62" s="5">
        <f>N62/M62</f>
        <v>4164.8231512025432</v>
      </c>
    </row>
    <row r="63" spans="1:22" ht="25.15" customHeight="1" x14ac:dyDescent="0.25">
      <c r="A63" s="49" t="s">
        <v>890</v>
      </c>
      <c r="B63" s="20" t="s">
        <v>127</v>
      </c>
      <c r="C63" s="2">
        <f>D63+L63+N63+P63+R63+S63+T63+U63</f>
        <v>1010136.14</v>
      </c>
      <c r="D63" s="3">
        <f>SUM(E63:J63)</f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9">
        <v>0</v>
      </c>
      <c r="S63" s="3">
        <v>0</v>
      </c>
      <c r="T63" s="3">
        <v>0</v>
      </c>
      <c r="U63" s="3">
        <v>23451.599999999999</v>
      </c>
      <c r="V63" s="5">
        <f>N63/M63</f>
        <v>2501.1014955640053</v>
      </c>
    </row>
    <row r="64" spans="1:22" ht="40.15" customHeight="1" x14ac:dyDescent="0.25">
      <c r="A64" s="53" t="s">
        <v>849</v>
      </c>
      <c r="B64" s="53"/>
      <c r="C64" s="2">
        <f t="shared" ref="C64:U64" si="21">SUM(C65)</f>
        <v>1038347.45</v>
      </c>
      <c r="D64" s="2">
        <f t="shared" si="21"/>
        <v>0</v>
      </c>
      <c r="E64" s="2">
        <f t="shared" si="21"/>
        <v>0</v>
      </c>
      <c r="F64" s="2">
        <f t="shared" si="21"/>
        <v>0</v>
      </c>
      <c r="G64" s="2">
        <f t="shared" si="21"/>
        <v>0</v>
      </c>
      <c r="H64" s="2">
        <f t="shared" si="21"/>
        <v>0</v>
      </c>
      <c r="I64" s="2">
        <f t="shared" si="21"/>
        <v>0</v>
      </c>
      <c r="J64" s="2">
        <f t="shared" si="21"/>
        <v>0</v>
      </c>
      <c r="K64" s="13">
        <f t="shared" si="21"/>
        <v>0</v>
      </c>
      <c r="L64" s="2">
        <f t="shared" si="21"/>
        <v>0</v>
      </c>
      <c r="M64" s="2">
        <f t="shared" si="21"/>
        <v>297</v>
      </c>
      <c r="N64" s="2">
        <f t="shared" si="21"/>
        <v>989234.72</v>
      </c>
      <c r="O64" s="2">
        <f t="shared" si="21"/>
        <v>0</v>
      </c>
      <c r="P64" s="2">
        <f t="shared" si="21"/>
        <v>0</v>
      </c>
      <c r="Q64" s="2">
        <f t="shared" si="21"/>
        <v>0</v>
      </c>
      <c r="R64" s="2">
        <f t="shared" si="21"/>
        <v>0</v>
      </c>
      <c r="S64" s="2">
        <f t="shared" si="21"/>
        <v>0</v>
      </c>
      <c r="T64" s="2">
        <f t="shared" si="21"/>
        <v>0</v>
      </c>
      <c r="U64" s="2">
        <f t="shared" si="21"/>
        <v>49112.73</v>
      </c>
      <c r="V64" s="17">
        <f>C64+C360+C766</f>
        <v>4186197.6499999994</v>
      </c>
    </row>
    <row r="65" spans="1:22" ht="25.15" customHeight="1" x14ac:dyDescent="0.25">
      <c r="A65" s="49" t="s">
        <v>891</v>
      </c>
      <c r="B65" s="20" t="s">
        <v>128</v>
      </c>
      <c r="C65" s="2">
        <f>D65+L65+N65+P65+R65+S65+T65+U65</f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9">
        <v>0</v>
      </c>
      <c r="S65" s="3">
        <v>0</v>
      </c>
      <c r="T65" s="3">
        <v>0</v>
      </c>
      <c r="U65" s="3">
        <v>49112.73</v>
      </c>
      <c r="V65" s="5">
        <f>N65/M65</f>
        <v>3330.756632996633</v>
      </c>
    </row>
    <row r="66" spans="1:22" ht="40.15" customHeight="1" x14ac:dyDescent="0.25">
      <c r="A66" s="53" t="s">
        <v>131</v>
      </c>
      <c r="B66" s="53"/>
      <c r="C66" s="2">
        <f t="shared" ref="C66:U66" si="22">SUM(C67)</f>
        <v>2269053.58</v>
      </c>
      <c r="D66" s="2">
        <f t="shared" si="22"/>
        <v>0</v>
      </c>
      <c r="E66" s="2">
        <f t="shared" si="22"/>
        <v>0</v>
      </c>
      <c r="F66" s="2">
        <f t="shared" si="22"/>
        <v>0</v>
      </c>
      <c r="G66" s="2">
        <f t="shared" si="22"/>
        <v>0</v>
      </c>
      <c r="H66" s="2">
        <f t="shared" si="22"/>
        <v>0</v>
      </c>
      <c r="I66" s="2">
        <f t="shared" si="22"/>
        <v>0</v>
      </c>
      <c r="J66" s="2">
        <f t="shared" si="22"/>
        <v>0</v>
      </c>
      <c r="K66" s="13">
        <f t="shared" si="22"/>
        <v>0</v>
      </c>
      <c r="L66" s="2">
        <f t="shared" si="22"/>
        <v>0</v>
      </c>
      <c r="M66" s="2">
        <f t="shared" si="22"/>
        <v>710</v>
      </c>
      <c r="N66" s="2">
        <f t="shared" si="22"/>
        <v>2234087.79</v>
      </c>
      <c r="O66" s="2">
        <f t="shared" si="22"/>
        <v>0</v>
      </c>
      <c r="P66" s="2">
        <f t="shared" si="22"/>
        <v>0</v>
      </c>
      <c r="Q66" s="2">
        <f t="shared" si="22"/>
        <v>0</v>
      </c>
      <c r="R66" s="2">
        <f t="shared" si="22"/>
        <v>0</v>
      </c>
      <c r="S66" s="2">
        <f t="shared" si="22"/>
        <v>0</v>
      </c>
      <c r="T66" s="2">
        <f t="shared" si="22"/>
        <v>0</v>
      </c>
      <c r="U66" s="2">
        <f t="shared" si="22"/>
        <v>34965.79</v>
      </c>
      <c r="V66" s="17">
        <f>C66</f>
        <v>2269053.58</v>
      </c>
    </row>
    <row r="67" spans="1:22" ht="25.15" customHeight="1" x14ac:dyDescent="0.25">
      <c r="A67" s="49" t="s">
        <v>892</v>
      </c>
      <c r="B67" s="20" t="s">
        <v>132</v>
      </c>
      <c r="C67" s="2">
        <f>D67+L67+N67+P67+R67+S67+T67+U67</f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5">
        <f>N67/M67</f>
        <v>3146.6025211267606</v>
      </c>
    </row>
    <row r="68" spans="1:22" ht="40.15" customHeight="1" x14ac:dyDescent="0.25">
      <c r="A68" s="53" t="s">
        <v>133</v>
      </c>
      <c r="B68" s="53"/>
      <c r="C68" s="2">
        <f>SUM(C69:C85)</f>
        <v>94628257.640000015</v>
      </c>
      <c r="D68" s="2">
        <f t="shared" ref="D68:M68" si="23">SUM(D70:D85)</f>
        <v>23558992.600000001</v>
      </c>
      <c r="E68" s="2">
        <f t="shared" si="23"/>
        <v>3114461.6900000004</v>
      </c>
      <c r="F68" s="2">
        <f t="shared" si="23"/>
        <v>12001018.830000002</v>
      </c>
      <c r="G68" s="2">
        <f t="shared" si="23"/>
        <v>1803595.94</v>
      </c>
      <c r="H68" s="2">
        <f t="shared" si="23"/>
        <v>4526478.5600000005</v>
      </c>
      <c r="I68" s="2">
        <f t="shared" si="23"/>
        <v>2113437.58</v>
      </c>
      <c r="J68" s="2">
        <f t="shared" si="23"/>
        <v>0</v>
      </c>
      <c r="K68" s="13">
        <f t="shared" si="23"/>
        <v>0</v>
      </c>
      <c r="L68" s="2">
        <f t="shared" si="23"/>
        <v>0</v>
      </c>
      <c r="M68" s="2">
        <f t="shared" si="23"/>
        <v>7767.29</v>
      </c>
      <c r="N68" s="2">
        <f>SUM(N69:N85)</f>
        <v>32004630.640000001</v>
      </c>
      <c r="O68" s="2">
        <f>SUM(O70:O85)</f>
        <v>0</v>
      </c>
      <c r="P68" s="2">
        <f>SUM(P70:P85)</f>
        <v>0</v>
      </c>
      <c r="Q68" s="2">
        <f>SUM(Q70:Q85)</f>
        <v>12887.32</v>
      </c>
      <c r="R68" s="2">
        <f>SUM(R69:R85)</f>
        <v>36515734.180000007</v>
      </c>
      <c r="S68" s="2">
        <f>SUM(S70:S85)</f>
        <v>0</v>
      </c>
      <c r="T68" s="2">
        <f>SUM(T70:T85)</f>
        <v>0</v>
      </c>
      <c r="U68" s="2">
        <f>SUM(U69:U85)</f>
        <v>2548900.2199999997</v>
      </c>
      <c r="V68" s="17">
        <f>C68+C362+C770</f>
        <v>250098674.23999998</v>
      </c>
    </row>
    <row r="69" spans="1:22" ht="25.15" customHeight="1" x14ac:dyDescent="0.25">
      <c r="A69" s="49" t="s">
        <v>915</v>
      </c>
      <c r="B69" s="21" t="s">
        <v>1867</v>
      </c>
      <c r="C69" s="2">
        <f t="shared" ref="C69:C85" si="24">D69+L69+N69+P69+R69+S69+T69+U69</f>
        <v>15306941.550000001</v>
      </c>
      <c r="D69" s="3">
        <f t="shared" ref="D69:D85" si="25"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9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5">
        <f t="shared" ref="V69:V85" si="26">N69/M69</f>
        <v>2851.3543624855565</v>
      </c>
    </row>
    <row r="70" spans="1:22" ht="25.15" customHeight="1" x14ac:dyDescent="0.25">
      <c r="A70" s="49" t="s">
        <v>916</v>
      </c>
      <c r="B70" s="21" t="s">
        <v>1868</v>
      </c>
      <c r="C70" s="2">
        <f t="shared" si="24"/>
        <v>16536342.01</v>
      </c>
      <c r="D70" s="3">
        <f t="shared" si="25"/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9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5">
        <f t="shared" si="26"/>
        <v>2811.6659122991782</v>
      </c>
    </row>
    <row r="71" spans="1:22" ht="25.15" customHeight="1" x14ac:dyDescent="0.25">
      <c r="A71" s="49" t="s">
        <v>917</v>
      </c>
      <c r="B71" s="21" t="s">
        <v>1869</v>
      </c>
      <c r="C71" s="2">
        <f t="shared" si="24"/>
        <v>12696722.070000002</v>
      </c>
      <c r="D71" s="3">
        <f t="shared" si="25"/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9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5">
        <f t="shared" si="26"/>
        <v>3157.7174881084911</v>
      </c>
    </row>
    <row r="72" spans="1:22" ht="25.15" customHeight="1" x14ac:dyDescent="0.25">
      <c r="A72" s="49" t="s">
        <v>918</v>
      </c>
      <c r="B72" s="21" t="s">
        <v>1870</v>
      </c>
      <c r="C72" s="2">
        <f t="shared" si="24"/>
        <v>15553270.66</v>
      </c>
      <c r="D72" s="3">
        <f t="shared" si="25"/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9">
        <v>0</v>
      </c>
      <c r="R72" s="3">
        <v>0</v>
      </c>
      <c r="S72" s="3">
        <v>0</v>
      </c>
      <c r="T72" s="3">
        <v>0</v>
      </c>
      <c r="U72" s="3">
        <v>198000</v>
      </c>
      <c r="V72" s="5">
        <f t="shared" si="26"/>
        <v>3186.1881455693201</v>
      </c>
    </row>
    <row r="73" spans="1:22" ht="25.15" customHeight="1" x14ac:dyDescent="0.25">
      <c r="A73" s="49" t="s">
        <v>919</v>
      </c>
      <c r="B73" s="21" t="s">
        <v>1871</v>
      </c>
      <c r="C73" s="2">
        <f t="shared" si="24"/>
        <v>3384995.6</v>
      </c>
      <c r="D73" s="3">
        <f t="shared" si="25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9">
        <v>0</v>
      </c>
      <c r="R73" s="3">
        <v>0</v>
      </c>
      <c r="S73" s="3">
        <v>0</v>
      </c>
      <c r="T73" s="3">
        <v>0</v>
      </c>
      <c r="U73" s="3">
        <v>95649.2</v>
      </c>
      <c r="V73" s="5">
        <f t="shared" si="26"/>
        <v>3187.0423408584443</v>
      </c>
    </row>
    <row r="74" spans="1:22" ht="25.15" customHeight="1" x14ac:dyDescent="0.25">
      <c r="A74" s="49" t="s">
        <v>920</v>
      </c>
      <c r="B74" s="21" t="s">
        <v>1872</v>
      </c>
      <c r="C74" s="2">
        <f t="shared" si="24"/>
        <v>9965702</v>
      </c>
      <c r="D74" s="3">
        <f t="shared" si="25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>350*0</f>
        <v>0</v>
      </c>
      <c r="K74" s="4">
        <v>0</v>
      </c>
      <c r="L74" s="3">
        <v>0</v>
      </c>
      <c r="M74" s="3">
        <v>0</v>
      </c>
      <c r="N74" s="3">
        <f>M74*3300</f>
        <v>0</v>
      </c>
      <c r="O74" s="3">
        <v>0</v>
      </c>
      <c r="P74" s="3">
        <v>0</v>
      </c>
      <c r="Q74" s="9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5" t="e">
        <f t="shared" si="26"/>
        <v>#DIV/0!</v>
      </c>
    </row>
    <row r="75" spans="1:22" ht="25.15" customHeight="1" x14ac:dyDescent="0.25">
      <c r="A75" s="49" t="s">
        <v>921</v>
      </c>
      <c r="B75" s="1" t="s">
        <v>134</v>
      </c>
      <c r="C75" s="2">
        <f t="shared" si="24"/>
        <v>2190763.4900000002</v>
      </c>
      <c r="D75" s="3">
        <f t="shared" si="25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9">
        <v>520</v>
      </c>
      <c r="R75" s="3">
        <v>651824.71</v>
      </c>
      <c r="S75" s="3">
        <f>S848</f>
        <v>0</v>
      </c>
      <c r="T75" s="3">
        <v>0</v>
      </c>
      <c r="U75" s="3">
        <v>184333.66</v>
      </c>
      <c r="V75" s="5">
        <f t="shared" si="26"/>
        <v>4134.5059701492537</v>
      </c>
    </row>
    <row r="76" spans="1:22" ht="25.15" customHeight="1" x14ac:dyDescent="0.25">
      <c r="A76" s="49" t="s">
        <v>922</v>
      </c>
      <c r="B76" s="1" t="s">
        <v>135</v>
      </c>
      <c r="C76" s="2">
        <f t="shared" si="24"/>
        <v>2306617.94</v>
      </c>
      <c r="D76" s="3">
        <f t="shared" si="25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>350*0</f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S875</f>
        <v>0</v>
      </c>
      <c r="T76" s="3">
        <v>0</v>
      </c>
      <c r="U76" s="3">
        <v>164922.54999999999</v>
      </c>
      <c r="V76" s="5">
        <f t="shared" si="26"/>
        <v>3832.6437613019893</v>
      </c>
    </row>
    <row r="77" spans="1:22" ht="25.15" customHeight="1" x14ac:dyDescent="0.25">
      <c r="A77" s="49" t="s">
        <v>923</v>
      </c>
      <c r="B77" s="1" t="s">
        <v>739</v>
      </c>
      <c r="C77" s="2">
        <f t="shared" si="24"/>
        <v>58827.5</v>
      </c>
      <c r="D77" s="3">
        <f t="shared" si="25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>M77*5300</f>
        <v>0</v>
      </c>
      <c r="O77" s="3">
        <v>0</v>
      </c>
      <c r="P77" s="3">
        <f>O77*410</f>
        <v>0</v>
      </c>
      <c r="Q77" s="3">
        <v>0</v>
      </c>
      <c r="R77" s="3">
        <f>Q77*2605</f>
        <v>0</v>
      </c>
      <c r="S77" s="3">
        <v>0</v>
      </c>
      <c r="T77" s="3">
        <v>0</v>
      </c>
      <c r="U77" s="3">
        <v>58827.5</v>
      </c>
      <c r="V77" s="5" t="e">
        <f t="shared" si="26"/>
        <v>#DIV/0!</v>
      </c>
    </row>
    <row r="78" spans="1:22" ht="25.15" customHeight="1" x14ac:dyDescent="0.25">
      <c r="A78" s="49" t="s">
        <v>924</v>
      </c>
      <c r="B78" s="1" t="s">
        <v>136</v>
      </c>
      <c r="C78" s="2">
        <f t="shared" si="24"/>
        <v>5261291.6399999997</v>
      </c>
      <c r="D78" s="3">
        <f t="shared" si="25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S876</f>
        <v>0</v>
      </c>
      <c r="T78" s="3">
        <v>0</v>
      </c>
      <c r="U78" s="3">
        <v>198000</v>
      </c>
      <c r="V78" s="5">
        <f t="shared" si="26"/>
        <v>4524.8304369747893</v>
      </c>
    </row>
    <row r="79" spans="1:22" ht="25.15" customHeight="1" x14ac:dyDescent="0.25">
      <c r="A79" s="49" t="s">
        <v>925</v>
      </c>
      <c r="B79" s="1" t="s">
        <v>137</v>
      </c>
      <c r="C79" s="2">
        <f t="shared" si="24"/>
        <v>7324935.5599999996</v>
      </c>
      <c r="D79" s="3">
        <f t="shared" si="25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>350*0</f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S877</f>
        <v>0</v>
      </c>
      <c r="T79" s="3">
        <v>0</v>
      </c>
      <c r="U79" s="3">
        <v>198000</v>
      </c>
      <c r="V79" s="5">
        <f t="shared" si="26"/>
        <v>4174.937695121951</v>
      </c>
    </row>
    <row r="80" spans="1:22" ht="25.15" customHeight="1" x14ac:dyDescent="0.25">
      <c r="A80" s="49" t="s">
        <v>926</v>
      </c>
      <c r="B80" s="1" t="s">
        <v>138</v>
      </c>
      <c r="C80" s="2">
        <f t="shared" si="24"/>
        <v>124764.64</v>
      </c>
      <c r="D80" s="3">
        <f t="shared" si="25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>Q80*2605</f>
        <v>0</v>
      </c>
      <c r="S80" s="3">
        <v>0</v>
      </c>
      <c r="T80" s="3">
        <v>0</v>
      </c>
      <c r="U80" s="3">
        <v>124764.64</v>
      </c>
      <c r="V80" s="5" t="e">
        <f t="shared" si="26"/>
        <v>#DIV/0!</v>
      </c>
    </row>
    <row r="81" spans="1:22" ht="25.15" customHeight="1" x14ac:dyDescent="0.25">
      <c r="A81" s="49" t="s">
        <v>927</v>
      </c>
      <c r="B81" s="1" t="s">
        <v>139</v>
      </c>
      <c r="C81" s="2">
        <f t="shared" si="24"/>
        <v>3505682.2199999997</v>
      </c>
      <c r="D81" s="3">
        <f t="shared" si="25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>350*0</f>
        <v>0</v>
      </c>
      <c r="K81" s="4">
        <v>0</v>
      </c>
      <c r="L81" s="3">
        <v>0</v>
      </c>
      <c r="M81" s="3">
        <v>379.45</v>
      </c>
      <c r="N81" s="3">
        <f>M81*5300</f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5">
        <f t="shared" si="26"/>
        <v>5300</v>
      </c>
    </row>
    <row r="82" spans="1:22" ht="25.15" customHeight="1" x14ac:dyDescent="0.25">
      <c r="A82" s="49" t="s">
        <v>928</v>
      </c>
      <c r="B82" s="1" t="s">
        <v>140</v>
      </c>
      <c r="C82" s="2">
        <f t="shared" si="24"/>
        <v>140954.04</v>
      </c>
      <c r="D82" s="3">
        <f t="shared" si="25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>350*0</f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140954.04</v>
      </c>
      <c r="V82" s="5" t="e">
        <f t="shared" si="26"/>
        <v>#DIV/0!</v>
      </c>
    </row>
    <row r="83" spans="1:22" ht="25.15" customHeight="1" x14ac:dyDescent="0.25">
      <c r="A83" s="49" t="s">
        <v>929</v>
      </c>
      <c r="B83" s="21" t="s">
        <v>141</v>
      </c>
      <c r="C83" s="2">
        <f t="shared" si="24"/>
        <v>52206.080000000002</v>
      </c>
      <c r="D83" s="3">
        <f t="shared" si="25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>M83*5300</f>
        <v>0</v>
      </c>
      <c r="O83" s="3">
        <v>0</v>
      </c>
      <c r="P83" s="3">
        <v>0</v>
      </c>
      <c r="Q83" s="3">
        <v>0</v>
      </c>
      <c r="R83" s="3">
        <f>Q83*2605</f>
        <v>0</v>
      </c>
      <c r="S83" s="3">
        <v>0</v>
      </c>
      <c r="T83" s="3">
        <v>0</v>
      </c>
      <c r="U83" s="3">
        <v>52206.080000000002</v>
      </c>
      <c r="V83" s="5" t="e">
        <f t="shared" si="26"/>
        <v>#DIV/0!</v>
      </c>
    </row>
    <row r="84" spans="1:22" ht="25.15" customHeight="1" x14ac:dyDescent="0.25">
      <c r="A84" s="49" t="s">
        <v>930</v>
      </c>
      <c r="B84" s="21" t="s">
        <v>142</v>
      </c>
      <c r="C84" s="2">
        <f t="shared" si="24"/>
        <v>49933.51</v>
      </c>
      <c r="D84" s="3">
        <f t="shared" si="25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>M84*5300</f>
        <v>0</v>
      </c>
      <c r="O84" s="3">
        <v>0</v>
      </c>
      <c r="P84" s="3">
        <v>0</v>
      </c>
      <c r="Q84" s="3">
        <v>0</v>
      </c>
      <c r="R84" s="3">
        <f>Q84*2605</f>
        <v>0</v>
      </c>
      <c r="S84" s="3">
        <f>'[1]Прод. прилож'!S310</f>
        <v>0</v>
      </c>
      <c r="T84" s="3">
        <v>0</v>
      </c>
      <c r="U84" s="3">
        <v>49933.51</v>
      </c>
      <c r="V84" s="5" t="e">
        <f t="shared" si="26"/>
        <v>#DIV/0!</v>
      </c>
    </row>
    <row r="85" spans="1:22" ht="25.15" customHeight="1" x14ac:dyDescent="0.25">
      <c r="A85" s="49" t="s">
        <v>931</v>
      </c>
      <c r="B85" s="20" t="s">
        <v>797</v>
      </c>
      <c r="C85" s="2">
        <f t="shared" si="24"/>
        <v>168307.13</v>
      </c>
      <c r="D85" s="3">
        <f t="shared" si="25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9">
        <v>0</v>
      </c>
      <c r="N85" s="9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5" t="e">
        <f t="shared" si="26"/>
        <v>#DIV/0!</v>
      </c>
    </row>
    <row r="86" spans="1:22" ht="45" customHeight="1" x14ac:dyDescent="0.25">
      <c r="A86" s="53" t="s">
        <v>178</v>
      </c>
      <c r="B86" s="53"/>
      <c r="C86" s="2">
        <f t="shared" ref="C86:U86" si="27">SUM(C87:C88)</f>
        <v>2602069.1</v>
      </c>
      <c r="D86" s="2">
        <f t="shared" si="27"/>
        <v>454084.26000000007</v>
      </c>
      <c r="E86" s="2">
        <f t="shared" si="27"/>
        <v>145809.64000000001</v>
      </c>
      <c r="F86" s="2">
        <f t="shared" si="27"/>
        <v>202522</v>
      </c>
      <c r="G86" s="2">
        <f t="shared" si="27"/>
        <v>48192.91</v>
      </c>
      <c r="H86" s="2">
        <f t="shared" si="27"/>
        <v>0</v>
      </c>
      <c r="I86" s="2">
        <f t="shared" si="27"/>
        <v>57559.71</v>
      </c>
      <c r="J86" s="2">
        <f t="shared" si="27"/>
        <v>0</v>
      </c>
      <c r="K86" s="13">
        <f t="shared" si="27"/>
        <v>0</v>
      </c>
      <c r="L86" s="2">
        <f t="shared" si="27"/>
        <v>0</v>
      </c>
      <c r="M86" s="2">
        <f t="shared" si="27"/>
        <v>240</v>
      </c>
      <c r="N86" s="2">
        <f t="shared" si="27"/>
        <v>1032050.92</v>
      </c>
      <c r="O86" s="2">
        <f t="shared" si="27"/>
        <v>0</v>
      </c>
      <c r="P86" s="2">
        <f t="shared" si="27"/>
        <v>0</v>
      </c>
      <c r="Q86" s="2">
        <f t="shared" si="27"/>
        <v>408.6</v>
      </c>
      <c r="R86" s="2">
        <f t="shared" si="27"/>
        <v>1063447.25</v>
      </c>
      <c r="S86" s="2">
        <f t="shared" si="27"/>
        <v>0</v>
      </c>
      <c r="T86" s="2">
        <f t="shared" si="27"/>
        <v>0</v>
      </c>
      <c r="U86" s="2">
        <f t="shared" si="27"/>
        <v>52486.67</v>
      </c>
      <c r="V86" s="17">
        <f>C86+C782</f>
        <v>6686528</v>
      </c>
    </row>
    <row r="87" spans="1:22" ht="25.15" customHeight="1" x14ac:dyDescent="0.25">
      <c r="A87" s="49" t="s">
        <v>932</v>
      </c>
      <c r="B87" s="20" t="s">
        <v>179</v>
      </c>
      <c r="C87" s="2">
        <f>D87+L87+N87+P87+R87+S87+T87+U87</f>
        <v>2549582.4300000002</v>
      </c>
      <c r="D87" s="3">
        <f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5">
        <f>N87/M87</f>
        <v>4300.2121666666671</v>
      </c>
    </row>
    <row r="88" spans="1:22" ht="25.15" customHeight="1" x14ac:dyDescent="0.25">
      <c r="A88" s="49" t="s">
        <v>933</v>
      </c>
      <c r="B88" s="20" t="s">
        <v>180</v>
      </c>
      <c r="C88" s="2">
        <f>D88+L88+N88+P88+R88+S88+T88+U88</f>
        <v>52486.67</v>
      </c>
      <c r="D88" s="3">
        <f>SUM(E88:J88)</f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5" t="e">
        <f>N88/M88</f>
        <v>#DIV/0!</v>
      </c>
    </row>
    <row r="89" spans="1:22" ht="40.15" customHeight="1" x14ac:dyDescent="0.25">
      <c r="A89" s="53" t="s">
        <v>177</v>
      </c>
      <c r="B89" s="53"/>
      <c r="C89" s="2">
        <f t="shared" ref="C89:U89" si="28">SUM(C90:C95)</f>
        <v>5065932.63</v>
      </c>
      <c r="D89" s="2">
        <f t="shared" si="28"/>
        <v>203812.47</v>
      </c>
      <c r="E89" s="2">
        <f t="shared" si="28"/>
        <v>203812.47</v>
      </c>
      <c r="F89" s="2">
        <f t="shared" si="28"/>
        <v>0</v>
      </c>
      <c r="G89" s="2">
        <f t="shared" si="28"/>
        <v>0</v>
      </c>
      <c r="H89" s="2">
        <f t="shared" si="28"/>
        <v>0</v>
      </c>
      <c r="I89" s="2">
        <f t="shared" si="28"/>
        <v>0</v>
      </c>
      <c r="J89" s="2">
        <f t="shared" si="28"/>
        <v>0</v>
      </c>
      <c r="K89" s="13">
        <f t="shared" si="28"/>
        <v>0</v>
      </c>
      <c r="L89" s="2">
        <f t="shared" si="28"/>
        <v>0</v>
      </c>
      <c r="M89" s="2">
        <f t="shared" si="28"/>
        <v>370</v>
      </c>
      <c r="N89" s="2">
        <f t="shared" si="28"/>
        <v>1939364.18</v>
      </c>
      <c r="O89" s="2">
        <f t="shared" si="28"/>
        <v>0</v>
      </c>
      <c r="P89" s="2">
        <f t="shared" si="28"/>
        <v>0</v>
      </c>
      <c r="Q89" s="2">
        <f t="shared" si="28"/>
        <v>1390.05</v>
      </c>
      <c r="R89" s="2">
        <f t="shared" si="28"/>
        <v>2774118.74</v>
      </c>
      <c r="S89" s="2">
        <f t="shared" si="28"/>
        <v>0</v>
      </c>
      <c r="T89" s="2">
        <f t="shared" si="28"/>
        <v>0</v>
      </c>
      <c r="U89" s="2">
        <f t="shared" si="28"/>
        <v>148637.24</v>
      </c>
      <c r="V89" s="17">
        <f>C89+C382+C784</f>
        <v>38245312.409999996</v>
      </c>
    </row>
    <row r="90" spans="1:22" ht="25.15" customHeight="1" x14ac:dyDescent="0.25">
      <c r="A90" s="49" t="s">
        <v>934</v>
      </c>
      <c r="B90" s="20" t="s">
        <v>168</v>
      </c>
      <c r="C90" s="2">
        <f t="shared" ref="C90:C95" si="29">D90+L90+N90+P90+R90+S90+T90+U90</f>
        <v>61829.57</v>
      </c>
      <c r="D90" s="3">
        <f t="shared" ref="D90:D95" si="30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9">
        <v>0</v>
      </c>
      <c r="N90" s="9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5" t="e">
        <f t="shared" ref="V90:V95" si="31">N90/M90</f>
        <v>#DIV/0!</v>
      </c>
    </row>
    <row r="91" spans="1:22" ht="25.15" customHeight="1" x14ac:dyDescent="0.25">
      <c r="A91" s="49" t="s">
        <v>935</v>
      </c>
      <c r="B91" s="20" t="s">
        <v>171</v>
      </c>
      <c r="C91" s="2">
        <f t="shared" si="29"/>
        <v>32637.59</v>
      </c>
      <c r="D91" s="3">
        <f t="shared" si="30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5" t="e">
        <f t="shared" si="31"/>
        <v>#DIV/0!</v>
      </c>
    </row>
    <row r="92" spans="1:22" ht="25.15" customHeight="1" x14ac:dyDescent="0.25">
      <c r="A92" s="49" t="s">
        <v>936</v>
      </c>
      <c r="B92" s="20" t="s">
        <v>808</v>
      </c>
      <c r="C92" s="2">
        <f t="shared" si="29"/>
        <v>1326633.6000000001</v>
      </c>
      <c r="D92" s="3">
        <f t="shared" si="30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5" t="e">
        <f t="shared" si="31"/>
        <v>#DIV/0!</v>
      </c>
    </row>
    <row r="93" spans="1:22" ht="25.15" customHeight="1" x14ac:dyDescent="0.25">
      <c r="A93" s="49" t="s">
        <v>937</v>
      </c>
      <c r="B93" s="20" t="s">
        <v>172</v>
      </c>
      <c r="C93" s="2">
        <f t="shared" si="29"/>
        <v>54170.080000000002</v>
      </c>
      <c r="D93" s="3">
        <f t="shared" si="30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5" t="e">
        <f t="shared" si="31"/>
        <v>#DIV/0!</v>
      </c>
    </row>
    <row r="94" spans="1:22" ht="25.15" customHeight="1" x14ac:dyDescent="0.25">
      <c r="A94" s="49" t="s">
        <v>938</v>
      </c>
      <c r="B94" s="20" t="s">
        <v>809</v>
      </c>
      <c r="C94" s="2">
        <f t="shared" si="29"/>
        <v>2637062.5499999998</v>
      </c>
      <c r="D94" s="3">
        <f t="shared" si="30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9">
        <v>370</v>
      </c>
      <c r="N94" s="9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5">
        <f t="shared" si="31"/>
        <v>5241.5248108108108</v>
      </c>
    </row>
    <row r="95" spans="1:22" ht="25.15" customHeight="1" x14ac:dyDescent="0.25">
      <c r="A95" s="49" t="s">
        <v>939</v>
      </c>
      <c r="B95" s="20" t="s">
        <v>810</v>
      </c>
      <c r="C95" s="2">
        <f t="shared" si="29"/>
        <v>953599.24</v>
      </c>
      <c r="D95" s="3">
        <f t="shared" si="30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9">
        <v>432</v>
      </c>
      <c r="R95" s="9">
        <v>851933.85</v>
      </c>
      <c r="S95" s="3">
        <v>0</v>
      </c>
      <c r="T95" s="3">
        <v>0</v>
      </c>
      <c r="U95" s="3">
        <v>0</v>
      </c>
      <c r="V95" s="5" t="e">
        <f t="shared" si="31"/>
        <v>#DIV/0!</v>
      </c>
    </row>
    <row r="96" spans="1:22" ht="40.15" customHeight="1" x14ac:dyDescent="0.25">
      <c r="A96" s="53" t="s">
        <v>181</v>
      </c>
      <c r="B96" s="53"/>
      <c r="C96" s="2">
        <f>SUM(C97:C103)</f>
        <v>10285380.459999999</v>
      </c>
      <c r="D96" s="2">
        <f t="shared" ref="D96:M96" si="32">SUM(D98:D103)</f>
        <v>3102953.3</v>
      </c>
      <c r="E96" s="2">
        <f t="shared" si="32"/>
        <v>359199.98</v>
      </c>
      <c r="F96" s="2">
        <f t="shared" si="32"/>
        <v>1930196.5299999998</v>
      </c>
      <c r="G96" s="2">
        <f t="shared" si="32"/>
        <v>165331.20000000001</v>
      </c>
      <c r="H96" s="2">
        <f t="shared" si="32"/>
        <v>648225.59000000008</v>
      </c>
      <c r="I96" s="2">
        <f t="shared" si="32"/>
        <v>0</v>
      </c>
      <c r="J96" s="2">
        <f t="shared" si="32"/>
        <v>0</v>
      </c>
      <c r="K96" s="13">
        <f t="shared" si="32"/>
        <v>0</v>
      </c>
      <c r="L96" s="2">
        <f t="shared" si="32"/>
        <v>0</v>
      </c>
      <c r="M96" s="2">
        <f t="shared" si="32"/>
        <v>1610</v>
      </c>
      <c r="N96" s="2">
        <f>SUM(N97:N103)</f>
        <v>5424455.4399999995</v>
      </c>
      <c r="O96" s="2">
        <f>SUM(O98:O103)</f>
        <v>0</v>
      </c>
      <c r="P96" s="2">
        <f>SUM(P98:P103)</f>
        <v>0</v>
      </c>
      <c r="Q96" s="2">
        <f>SUM(Q98:Q103)</f>
        <v>660</v>
      </c>
      <c r="R96" s="2">
        <f>SUM(R97:R103)</f>
        <v>1240574.96</v>
      </c>
      <c r="S96" s="2">
        <f>SUM(S98:S103)</f>
        <v>0</v>
      </c>
      <c r="T96" s="2">
        <f>SUM(T98:T103)</f>
        <v>0</v>
      </c>
      <c r="U96" s="2">
        <f>SUM(U97:U103)</f>
        <v>517396.75999999995</v>
      </c>
      <c r="V96" s="17">
        <f>C96+C389+C794</f>
        <v>43657528.049999997</v>
      </c>
    </row>
    <row r="97" spans="1:22" ht="25.15" customHeight="1" x14ac:dyDescent="0.25">
      <c r="A97" s="49" t="s">
        <v>940</v>
      </c>
      <c r="B97" s="20" t="s">
        <v>187</v>
      </c>
      <c r="C97" s="2">
        <f t="shared" ref="C97:C103" si="33">D97+L97+N97+P97+R97+S97+T97+U97</f>
        <v>67931.94</v>
      </c>
      <c r="D97" s="3">
        <f t="shared" ref="D97:D103" si="34"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5" t="e">
        <f t="shared" ref="V97:V103" si="35">N97/M97</f>
        <v>#DIV/0!</v>
      </c>
    </row>
    <row r="98" spans="1:22" ht="25.15" customHeight="1" x14ac:dyDescent="0.25">
      <c r="A98" s="49" t="s">
        <v>941</v>
      </c>
      <c r="B98" s="20" t="s">
        <v>184</v>
      </c>
      <c r="C98" s="2">
        <f t="shared" si="33"/>
        <v>1896196.86</v>
      </c>
      <c r="D98" s="3">
        <f t="shared" si="34"/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5" t="e">
        <f t="shared" si="35"/>
        <v>#DIV/0!</v>
      </c>
    </row>
    <row r="99" spans="1:22" ht="25.15" customHeight="1" x14ac:dyDescent="0.25">
      <c r="A99" s="49" t="s">
        <v>942</v>
      </c>
      <c r="B99" s="20" t="s">
        <v>185</v>
      </c>
      <c r="C99" s="2">
        <f t="shared" si="33"/>
        <v>3214200.37</v>
      </c>
      <c r="D99" s="3">
        <f t="shared" si="34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5">
        <f t="shared" si="35"/>
        <v>2851.0027797833936</v>
      </c>
    </row>
    <row r="100" spans="1:22" ht="25.15" customHeight="1" x14ac:dyDescent="0.25">
      <c r="A100" s="49" t="s">
        <v>943</v>
      </c>
      <c r="B100" s="20" t="s">
        <v>186</v>
      </c>
      <c r="C100" s="2">
        <f t="shared" si="33"/>
        <v>1436634.3299999998</v>
      </c>
      <c r="D100" s="3">
        <f t="shared" si="34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5" t="e">
        <f t="shared" si="35"/>
        <v>#DIV/0!</v>
      </c>
    </row>
    <row r="101" spans="1:22" ht="25.15" customHeight="1" x14ac:dyDescent="0.25">
      <c r="A101" s="49" t="s">
        <v>944</v>
      </c>
      <c r="B101" s="20" t="s">
        <v>193</v>
      </c>
      <c r="C101" s="2">
        <f t="shared" si="33"/>
        <v>43502.720000000001</v>
      </c>
      <c r="D101" s="3">
        <f t="shared" si="34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5" t="e">
        <f t="shared" si="35"/>
        <v>#DIV/0!</v>
      </c>
    </row>
    <row r="102" spans="1:22" ht="25.15" customHeight="1" x14ac:dyDescent="0.25">
      <c r="A102" s="49" t="s">
        <v>945</v>
      </c>
      <c r="B102" s="20" t="s">
        <v>194</v>
      </c>
      <c r="C102" s="2">
        <f t="shared" si="33"/>
        <v>3590879.9499999997</v>
      </c>
      <c r="D102" s="3">
        <f t="shared" si="34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5">
        <f t="shared" si="35"/>
        <v>4513.0365737051789</v>
      </c>
    </row>
    <row r="103" spans="1:22" ht="25.15" customHeight="1" x14ac:dyDescent="0.25">
      <c r="A103" s="49" t="s">
        <v>946</v>
      </c>
      <c r="B103" s="20" t="s">
        <v>195</v>
      </c>
      <c r="C103" s="2">
        <f t="shared" si="33"/>
        <v>36034.29</v>
      </c>
      <c r="D103" s="3">
        <f t="shared" si="34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5" t="e">
        <f t="shared" si="35"/>
        <v>#DIV/0!</v>
      </c>
    </row>
    <row r="104" spans="1:22" ht="40.15" customHeight="1" x14ac:dyDescent="0.25">
      <c r="A104" s="53" t="s">
        <v>222</v>
      </c>
      <c r="B104" s="53"/>
      <c r="C104" s="2">
        <f t="shared" ref="C104:U104" si="36">SUM(C105:C113)</f>
        <v>21052476.790000003</v>
      </c>
      <c r="D104" s="2">
        <f t="shared" si="36"/>
        <v>2996229.58</v>
      </c>
      <c r="E104" s="2">
        <f t="shared" si="36"/>
        <v>776561.23</v>
      </c>
      <c r="F104" s="2">
        <f t="shared" si="36"/>
        <v>1654258.34</v>
      </c>
      <c r="G104" s="2">
        <f t="shared" si="36"/>
        <v>228876.97000000003</v>
      </c>
      <c r="H104" s="2">
        <f t="shared" si="36"/>
        <v>0</v>
      </c>
      <c r="I104" s="2">
        <f t="shared" si="36"/>
        <v>336533.04</v>
      </c>
      <c r="J104" s="2">
        <f t="shared" si="36"/>
        <v>0</v>
      </c>
      <c r="K104" s="13">
        <f t="shared" si="36"/>
        <v>0</v>
      </c>
      <c r="L104" s="2">
        <f t="shared" si="36"/>
        <v>0</v>
      </c>
      <c r="M104" s="2">
        <f t="shared" si="36"/>
        <v>1739.9</v>
      </c>
      <c r="N104" s="2">
        <f t="shared" si="36"/>
        <v>8597281.5099999998</v>
      </c>
      <c r="O104" s="2">
        <f t="shared" si="36"/>
        <v>1281.5</v>
      </c>
      <c r="P104" s="2">
        <f t="shared" si="36"/>
        <v>1244201.9099999999</v>
      </c>
      <c r="Q104" s="2">
        <f t="shared" si="36"/>
        <v>3032</v>
      </c>
      <c r="R104" s="2">
        <f t="shared" si="36"/>
        <v>6762381.1899999995</v>
      </c>
      <c r="S104" s="2">
        <f t="shared" si="36"/>
        <v>0</v>
      </c>
      <c r="T104" s="2">
        <f t="shared" si="36"/>
        <v>0</v>
      </c>
      <c r="U104" s="2">
        <f t="shared" si="36"/>
        <v>1452382.5999999999</v>
      </c>
      <c r="V104" s="17">
        <f>C104+C399+C807</f>
        <v>182357707.44</v>
      </c>
    </row>
    <row r="105" spans="1:22" ht="25.15" customHeight="1" x14ac:dyDescent="0.25">
      <c r="A105" s="49" t="s">
        <v>947</v>
      </c>
      <c r="B105" s="22" t="s">
        <v>199</v>
      </c>
      <c r="C105" s="2">
        <f t="shared" ref="C105:C113" si="37">D105+L105+N105+P105+R105+S105+T105+U105</f>
        <v>11569870.460000001</v>
      </c>
      <c r="D105" s="3">
        <f t="shared" ref="D105:D113" si="38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5">
        <f t="shared" ref="V105:V113" si="39">N105/M105</f>
        <v>5093.990734030438</v>
      </c>
    </row>
    <row r="106" spans="1:22" ht="25.15" customHeight="1" x14ac:dyDescent="0.25">
      <c r="A106" s="49" t="s">
        <v>948</v>
      </c>
      <c r="B106" s="22" t="s">
        <v>200</v>
      </c>
      <c r="C106" s="2">
        <f t="shared" si="37"/>
        <v>8428223.7300000004</v>
      </c>
      <c r="D106" s="3">
        <f t="shared" si="38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5">
        <f t="shared" si="39"/>
        <v>4750.6406459948321</v>
      </c>
    </row>
    <row r="107" spans="1:22" ht="25.15" customHeight="1" x14ac:dyDescent="0.25">
      <c r="A107" s="49" t="s">
        <v>949</v>
      </c>
      <c r="B107" s="22" t="s">
        <v>201</v>
      </c>
      <c r="C107" s="2">
        <f t="shared" si="37"/>
        <v>199000</v>
      </c>
      <c r="D107" s="3">
        <f t="shared" si="38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5" t="e">
        <f t="shared" si="39"/>
        <v>#DIV/0!</v>
      </c>
    </row>
    <row r="108" spans="1:22" ht="25.15" customHeight="1" x14ac:dyDescent="0.25">
      <c r="A108" s="49" t="s">
        <v>893</v>
      </c>
      <c r="B108" s="20" t="s">
        <v>203</v>
      </c>
      <c r="C108" s="2">
        <f t="shared" si="37"/>
        <v>317122.92</v>
      </c>
      <c r="D108" s="3">
        <f t="shared" si="38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5" t="e">
        <f t="shared" si="39"/>
        <v>#DIV/0!</v>
      </c>
    </row>
    <row r="109" spans="1:22" ht="25.15" customHeight="1" x14ac:dyDescent="0.25">
      <c r="A109" s="49" t="s">
        <v>950</v>
      </c>
      <c r="B109" s="22" t="s">
        <v>202</v>
      </c>
      <c r="C109" s="2">
        <f t="shared" si="37"/>
        <v>62427.49</v>
      </c>
      <c r="D109" s="3">
        <f t="shared" si="38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5" t="e">
        <f t="shared" si="39"/>
        <v>#DIV/0!</v>
      </c>
    </row>
    <row r="110" spans="1:22" ht="25.15" customHeight="1" x14ac:dyDescent="0.25">
      <c r="A110" s="49" t="s">
        <v>951</v>
      </c>
      <c r="B110" s="22" t="s">
        <v>204</v>
      </c>
      <c r="C110" s="2">
        <f t="shared" si="37"/>
        <v>76336.39</v>
      </c>
      <c r="D110" s="3">
        <f t="shared" si="38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5" t="e">
        <f t="shared" si="39"/>
        <v>#DIV/0!</v>
      </c>
    </row>
    <row r="111" spans="1:22" ht="25.15" customHeight="1" x14ac:dyDescent="0.25">
      <c r="A111" s="49" t="s">
        <v>952</v>
      </c>
      <c r="B111" s="22" t="s">
        <v>205</v>
      </c>
      <c r="C111" s="2">
        <f t="shared" si="37"/>
        <v>199000</v>
      </c>
      <c r="D111" s="3">
        <f t="shared" si="38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5" t="e">
        <f t="shared" si="39"/>
        <v>#DIV/0!</v>
      </c>
    </row>
    <row r="112" spans="1:22" ht="25.15" customHeight="1" x14ac:dyDescent="0.25">
      <c r="A112" s="49" t="s">
        <v>894</v>
      </c>
      <c r="B112" s="22" t="s">
        <v>214</v>
      </c>
      <c r="C112" s="2">
        <f t="shared" si="37"/>
        <v>81875.320000000007</v>
      </c>
      <c r="D112" s="3">
        <f t="shared" si="38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5" t="e">
        <f t="shared" si="39"/>
        <v>#DIV/0!</v>
      </c>
    </row>
    <row r="113" spans="1:22" ht="25.15" customHeight="1" x14ac:dyDescent="0.25">
      <c r="A113" s="49" t="s">
        <v>953</v>
      </c>
      <c r="B113" s="22" t="s">
        <v>216</v>
      </c>
      <c r="C113" s="2">
        <f t="shared" si="37"/>
        <v>118620.48</v>
      </c>
      <c r="D113" s="3">
        <f t="shared" si="38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5" t="e">
        <f t="shared" si="39"/>
        <v>#DIV/0!</v>
      </c>
    </row>
    <row r="114" spans="1:22" ht="40.15" customHeight="1" x14ac:dyDescent="0.25">
      <c r="A114" s="53" t="s">
        <v>759</v>
      </c>
      <c r="B114" s="53"/>
      <c r="C114" s="2">
        <f t="shared" ref="C114:U114" si="40">SUM(C115)</f>
        <v>1686325.08</v>
      </c>
      <c r="D114" s="2">
        <f t="shared" si="40"/>
        <v>0</v>
      </c>
      <c r="E114" s="2">
        <f t="shared" si="40"/>
        <v>0</v>
      </c>
      <c r="F114" s="2">
        <f t="shared" si="40"/>
        <v>0</v>
      </c>
      <c r="G114" s="2">
        <f t="shared" si="40"/>
        <v>0</v>
      </c>
      <c r="H114" s="2">
        <f t="shared" si="40"/>
        <v>0</v>
      </c>
      <c r="I114" s="2">
        <f t="shared" si="40"/>
        <v>0</v>
      </c>
      <c r="J114" s="2">
        <f t="shared" si="40"/>
        <v>0</v>
      </c>
      <c r="K114" s="13">
        <f t="shared" si="40"/>
        <v>0</v>
      </c>
      <c r="L114" s="2">
        <f t="shared" si="40"/>
        <v>0</v>
      </c>
      <c r="M114" s="2">
        <f t="shared" si="40"/>
        <v>536.4</v>
      </c>
      <c r="N114" s="2">
        <f t="shared" si="40"/>
        <v>1654017.3</v>
      </c>
      <c r="O114" s="2">
        <f t="shared" si="40"/>
        <v>0</v>
      </c>
      <c r="P114" s="2">
        <f t="shared" si="40"/>
        <v>0</v>
      </c>
      <c r="Q114" s="2">
        <f t="shared" si="40"/>
        <v>0</v>
      </c>
      <c r="R114" s="2">
        <f t="shared" si="40"/>
        <v>0</v>
      </c>
      <c r="S114" s="2">
        <f t="shared" si="40"/>
        <v>0</v>
      </c>
      <c r="T114" s="2">
        <f t="shared" si="40"/>
        <v>0</v>
      </c>
      <c r="U114" s="2">
        <f t="shared" si="40"/>
        <v>32307.78</v>
      </c>
      <c r="V114" s="17">
        <f>C114+C416</f>
        <v>3666325.08</v>
      </c>
    </row>
    <row r="115" spans="1:22" ht="25.15" customHeight="1" x14ac:dyDescent="0.25">
      <c r="A115" s="49" t="s">
        <v>954</v>
      </c>
      <c r="B115" s="22" t="s">
        <v>760</v>
      </c>
      <c r="C115" s="2">
        <f>D115+L115+N115+P115+R115+S115+T115+U115</f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5">
        <f>N115/M115</f>
        <v>3083.5520134228191</v>
      </c>
    </row>
    <row r="116" spans="1:22" ht="40.15" customHeight="1" x14ac:dyDescent="0.25">
      <c r="A116" s="53" t="s">
        <v>223</v>
      </c>
      <c r="B116" s="53"/>
      <c r="C116" s="2">
        <f t="shared" ref="C116:U116" si="41">SUM(C117)</f>
        <v>166377.20000000001</v>
      </c>
      <c r="D116" s="2">
        <f t="shared" si="41"/>
        <v>0</v>
      </c>
      <c r="E116" s="2">
        <f t="shared" si="41"/>
        <v>0</v>
      </c>
      <c r="F116" s="2">
        <f t="shared" si="41"/>
        <v>0</v>
      </c>
      <c r="G116" s="2">
        <f t="shared" si="41"/>
        <v>0</v>
      </c>
      <c r="H116" s="2">
        <f t="shared" si="41"/>
        <v>0</v>
      </c>
      <c r="I116" s="2">
        <f t="shared" si="41"/>
        <v>0</v>
      </c>
      <c r="J116" s="2">
        <f t="shared" si="41"/>
        <v>0</v>
      </c>
      <c r="K116" s="13">
        <f t="shared" si="41"/>
        <v>0</v>
      </c>
      <c r="L116" s="2">
        <f t="shared" si="41"/>
        <v>0</v>
      </c>
      <c r="M116" s="2">
        <f t="shared" si="41"/>
        <v>0</v>
      </c>
      <c r="N116" s="2">
        <f t="shared" si="41"/>
        <v>0</v>
      </c>
      <c r="O116" s="2">
        <f t="shared" si="41"/>
        <v>0</v>
      </c>
      <c r="P116" s="2">
        <f t="shared" si="41"/>
        <v>0</v>
      </c>
      <c r="Q116" s="2">
        <f t="shared" si="41"/>
        <v>0</v>
      </c>
      <c r="R116" s="2">
        <f t="shared" si="41"/>
        <v>0</v>
      </c>
      <c r="S116" s="2">
        <f t="shared" si="41"/>
        <v>0</v>
      </c>
      <c r="T116" s="2">
        <f t="shared" si="41"/>
        <v>0</v>
      </c>
      <c r="U116" s="2">
        <f t="shared" si="41"/>
        <v>166377.20000000001</v>
      </c>
      <c r="V116" s="17">
        <f>C116</f>
        <v>166377.20000000001</v>
      </c>
    </row>
    <row r="117" spans="1:22" ht="25.15" customHeight="1" x14ac:dyDescent="0.25">
      <c r="A117" s="49" t="s">
        <v>955</v>
      </c>
      <c r="B117" s="22" t="s">
        <v>224</v>
      </c>
      <c r="C117" s="2">
        <f>D117+L117+N117+P117+R117+S117+T117+U117</f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5" t="e">
        <f>N117/M117</f>
        <v>#DIV/0!</v>
      </c>
    </row>
    <row r="118" spans="1:22" ht="40.15" customHeight="1" x14ac:dyDescent="0.25">
      <c r="A118" s="53" t="s">
        <v>811</v>
      </c>
      <c r="B118" s="53"/>
      <c r="C118" s="2">
        <f t="shared" ref="C118:U118" si="42">SUM(C119)</f>
        <v>2170164.9699999997</v>
      </c>
      <c r="D118" s="2">
        <f t="shared" si="42"/>
        <v>280113.19</v>
      </c>
      <c r="E118" s="2">
        <f t="shared" si="42"/>
        <v>198739.27</v>
      </c>
      <c r="F118" s="2">
        <f t="shared" si="42"/>
        <v>0</v>
      </c>
      <c r="G118" s="2">
        <f t="shared" si="42"/>
        <v>0</v>
      </c>
      <c r="H118" s="2">
        <f t="shared" si="42"/>
        <v>0</v>
      </c>
      <c r="I118" s="2">
        <f t="shared" si="42"/>
        <v>81373.919999999998</v>
      </c>
      <c r="J118" s="2">
        <f t="shared" si="42"/>
        <v>0</v>
      </c>
      <c r="K118" s="13">
        <f t="shared" si="42"/>
        <v>0</v>
      </c>
      <c r="L118" s="2">
        <f t="shared" si="42"/>
        <v>0</v>
      </c>
      <c r="M118" s="2">
        <f t="shared" si="42"/>
        <v>0</v>
      </c>
      <c r="N118" s="2">
        <f t="shared" si="42"/>
        <v>0</v>
      </c>
      <c r="O118" s="2">
        <f t="shared" si="42"/>
        <v>0</v>
      </c>
      <c r="P118" s="2">
        <f t="shared" si="42"/>
        <v>0</v>
      </c>
      <c r="Q118" s="2">
        <f t="shared" si="42"/>
        <v>710</v>
      </c>
      <c r="R118" s="2">
        <f t="shared" si="42"/>
        <v>1743230.17</v>
      </c>
      <c r="S118" s="2">
        <f t="shared" si="42"/>
        <v>0</v>
      </c>
      <c r="T118" s="2">
        <f t="shared" si="42"/>
        <v>0</v>
      </c>
      <c r="U118" s="2">
        <f t="shared" si="42"/>
        <v>146821.60999999999</v>
      </c>
      <c r="V118" s="17">
        <f>C118</f>
        <v>2170164.9699999997</v>
      </c>
    </row>
    <row r="119" spans="1:22" ht="25.15" customHeight="1" x14ac:dyDescent="0.25">
      <c r="A119" s="49" t="s">
        <v>895</v>
      </c>
      <c r="B119" s="22" t="s">
        <v>812</v>
      </c>
      <c r="C119" s="2">
        <f>D119+L119+N119+P119+R119+S119+T119+U119</f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5" t="e">
        <f>N119/M119</f>
        <v>#DIV/0!</v>
      </c>
    </row>
    <row r="120" spans="1:22" ht="34.9" customHeight="1" x14ac:dyDescent="0.25">
      <c r="A120" s="53" t="s">
        <v>316</v>
      </c>
      <c r="B120" s="53"/>
      <c r="C120" s="2">
        <f t="shared" ref="C120:U120" si="43">SUM(C121:C236)</f>
        <v>305918620.67000008</v>
      </c>
      <c r="D120" s="2">
        <f t="shared" si="43"/>
        <v>113103388.14000002</v>
      </c>
      <c r="E120" s="2">
        <f t="shared" si="43"/>
        <v>17706561.520000003</v>
      </c>
      <c r="F120" s="2">
        <f t="shared" si="43"/>
        <v>69731826.920000002</v>
      </c>
      <c r="G120" s="2">
        <f t="shared" si="43"/>
        <v>8199732.6899999995</v>
      </c>
      <c r="H120" s="2">
        <f t="shared" si="43"/>
        <v>10460029.600000001</v>
      </c>
      <c r="I120" s="2">
        <f t="shared" si="43"/>
        <v>7005237.4100000001</v>
      </c>
      <c r="J120" s="2">
        <f t="shared" si="43"/>
        <v>0</v>
      </c>
      <c r="K120" s="13">
        <f t="shared" si="43"/>
        <v>2</v>
      </c>
      <c r="L120" s="2">
        <f t="shared" si="43"/>
        <v>3467713.03</v>
      </c>
      <c r="M120" s="2">
        <f t="shared" si="43"/>
        <v>25419.300000000007</v>
      </c>
      <c r="N120" s="2">
        <f t="shared" si="43"/>
        <v>116337857.07000002</v>
      </c>
      <c r="O120" s="2">
        <f t="shared" si="43"/>
        <v>1032</v>
      </c>
      <c r="P120" s="2">
        <f t="shared" si="43"/>
        <v>1229693.94</v>
      </c>
      <c r="Q120" s="2">
        <f t="shared" si="43"/>
        <v>25327.71</v>
      </c>
      <c r="R120" s="2">
        <f t="shared" si="43"/>
        <v>57600037.990000002</v>
      </c>
      <c r="S120" s="2">
        <f t="shared" si="43"/>
        <v>60982.93</v>
      </c>
      <c r="T120" s="2">
        <f t="shared" si="43"/>
        <v>678303.6</v>
      </c>
      <c r="U120" s="2">
        <f t="shared" si="43"/>
        <v>13440643.969999997</v>
      </c>
      <c r="V120" s="17">
        <f>C120+C425+C833</f>
        <v>1525287955.0400002</v>
      </c>
    </row>
    <row r="121" spans="1:22" ht="25.15" customHeight="1" x14ac:dyDescent="0.25">
      <c r="A121" s="49" t="s">
        <v>956</v>
      </c>
      <c r="B121" s="20" t="s">
        <v>406</v>
      </c>
      <c r="C121" s="2">
        <f t="shared" ref="C121:C152" si="44">D121+L121+N121+P121+R121+S121+T121+U121</f>
        <v>3323627.13</v>
      </c>
      <c r="D121" s="3">
        <f t="shared" ref="D121:D152" si="45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5">
        <f t="shared" ref="V121:V152" si="46">N121/M121</f>
        <v>4865.2083055975791</v>
      </c>
    </row>
    <row r="122" spans="1:22" ht="25.15" customHeight="1" x14ac:dyDescent="0.25">
      <c r="A122" s="49" t="s">
        <v>957</v>
      </c>
      <c r="B122" s="20" t="s">
        <v>407</v>
      </c>
      <c r="C122" s="2">
        <f t="shared" si="44"/>
        <v>3234332.3800000004</v>
      </c>
      <c r="D122" s="3">
        <f t="shared" si="45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5">
        <f t="shared" si="46"/>
        <v>4998.4420095693786</v>
      </c>
    </row>
    <row r="123" spans="1:22" ht="25.15" customHeight="1" x14ac:dyDescent="0.25">
      <c r="A123" s="49" t="s">
        <v>958</v>
      </c>
      <c r="B123" s="20" t="s">
        <v>421</v>
      </c>
      <c r="C123" s="2">
        <f t="shared" si="44"/>
        <v>4313501.8099999996</v>
      </c>
      <c r="D123" s="3">
        <f t="shared" si="45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5">
        <f t="shared" si="46"/>
        <v>5196.6750368912926</v>
      </c>
    </row>
    <row r="124" spans="1:22" ht="25.15" customHeight="1" x14ac:dyDescent="0.25">
      <c r="A124" s="49" t="s">
        <v>959</v>
      </c>
      <c r="B124" s="20" t="s">
        <v>366</v>
      </c>
      <c r="C124" s="2">
        <f t="shared" si="44"/>
        <v>163490.91</v>
      </c>
      <c r="D124" s="3">
        <f t="shared" si="45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5" t="e">
        <f t="shared" si="46"/>
        <v>#DIV/0!</v>
      </c>
    </row>
    <row r="125" spans="1:22" ht="25.15" customHeight="1" x14ac:dyDescent="0.25">
      <c r="A125" s="49" t="s">
        <v>960</v>
      </c>
      <c r="B125" s="20" t="s">
        <v>422</v>
      </c>
      <c r="C125" s="2">
        <f t="shared" si="44"/>
        <v>5015105.75</v>
      </c>
      <c r="D125" s="3">
        <f t="shared" si="45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5">
        <f t="shared" si="46"/>
        <v>5299.9992508710802</v>
      </c>
    </row>
    <row r="126" spans="1:22" ht="25.15" customHeight="1" x14ac:dyDescent="0.25">
      <c r="A126" s="49" t="s">
        <v>961</v>
      </c>
      <c r="B126" s="20" t="s">
        <v>360</v>
      </c>
      <c r="C126" s="2">
        <f t="shared" si="44"/>
        <v>173076.4</v>
      </c>
      <c r="D126" s="3">
        <f t="shared" si="45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5" t="e">
        <f t="shared" si="46"/>
        <v>#DIV/0!</v>
      </c>
    </row>
    <row r="127" spans="1:22" ht="25.15" customHeight="1" x14ac:dyDescent="0.25">
      <c r="A127" s="49" t="s">
        <v>962</v>
      </c>
      <c r="B127" s="23" t="s">
        <v>317</v>
      </c>
      <c r="C127" s="2">
        <f t="shared" si="44"/>
        <v>1822584.59</v>
      </c>
      <c r="D127" s="3">
        <f t="shared" si="45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5">
        <f t="shared" si="46"/>
        <v>3913.8824922532094</v>
      </c>
    </row>
    <row r="128" spans="1:22" ht="25.15" customHeight="1" x14ac:dyDescent="0.25">
      <c r="A128" s="49" t="s">
        <v>963</v>
      </c>
      <c r="B128" s="24" t="s">
        <v>793</v>
      </c>
      <c r="C128" s="2">
        <f t="shared" si="44"/>
        <v>431384.7</v>
      </c>
      <c r="D128" s="3">
        <f t="shared" si="45"/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5" t="e">
        <f t="shared" si="46"/>
        <v>#DIV/0!</v>
      </c>
    </row>
    <row r="129" spans="1:22" ht="25.15" customHeight="1" x14ac:dyDescent="0.25">
      <c r="A129" s="49" t="s">
        <v>964</v>
      </c>
      <c r="B129" s="24" t="s">
        <v>794</v>
      </c>
      <c r="C129" s="2">
        <f t="shared" si="44"/>
        <v>404313.16</v>
      </c>
      <c r="D129" s="3">
        <f t="shared" si="45"/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5" t="e">
        <f t="shared" si="46"/>
        <v>#DIV/0!</v>
      </c>
    </row>
    <row r="130" spans="1:22" ht="25.15" customHeight="1" x14ac:dyDescent="0.25">
      <c r="A130" s="49" t="s">
        <v>965</v>
      </c>
      <c r="B130" s="24" t="s">
        <v>795</v>
      </c>
      <c r="C130" s="2">
        <f t="shared" si="44"/>
        <v>400760.45</v>
      </c>
      <c r="D130" s="3">
        <f t="shared" si="45"/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5" t="e">
        <f t="shared" si="46"/>
        <v>#DIV/0!</v>
      </c>
    </row>
    <row r="131" spans="1:22" ht="25.15" customHeight="1" x14ac:dyDescent="0.25">
      <c r="A131" s="49" t="s">
        <v>966</v>
      </c>
      <c r="B131" s="20" t="s">
        <v>361</v>
      </c>
      <c r="C131" s="2">
        <f t="shared" si="44"/>
        <v>39639.949999999997</v>
      </c>
      <c r="D131" s="3">
        <f t="shared" si="45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5" t="e">
        <f t="shared" si="46"/>
        <v>#DIV/0!</v>
      </c>
    </row>
    <row r="132" spans="1:22" ht="25.15" customHeight="1" x14ac:dyDescent="0.25">
      <c r="A132" s="49" t="s">
        <v>967</v>
      </c>
      <c r="B132" s="23" t="s">
        <v>362</v>
      </c>
      <c r="C132" s="2">
        <f t="shared" si="44"/>
        <v>55918.46</v>
      </c>
      <c r="D132" s="3">
        <f t="shared" si="45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5" t="e">
        <f t="shared" si="46"/>
        <v>#DIV/0!</v>
      </c>
    </row>
    <row r="133" spans="1:22" ht="25.15" customHeight="1" x14ac:dyDescent="0.25">
      <c r="A133" s="49" t="s">
        <v>968</v>
      </c>
      <c r="B133" s="23" t="s">
        <v>381</v>
      </c>
      <c r="C133" s="2">
        <f t="shared" si="44"/>
        <v>64358.54</v>
      </c>
      <c r="D133" s="3">
        <f t="shared" si="45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5" t="e">
        <f t="shared" si="46"/>
        <v>#DIV/0!</v>
      </c>
    </row>
    <row r="134" spans="1:22" ht="25.15" customHeight="1" x14ac:dyDescent="0.25">
      <c r="A134" s="49" t="s">
        <v>969</v>
      </c>
      <c r="B134" s="20" t="s">
        <v>423</v>
      </c>
      <c r="C134" s="2">
        <f t="shared" si="44"/>
        <v>2558331.8400000003</v>
      </c>
      <c r="D134" s="3">
        <f t="shared" si="45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5">
        <f t="shared" si="46"/>
        <v>3539.6632843414359</v>
      </c>
    </row>
    <row r="135" spans="1:22" ht="25.15" customHeight="1" x14ac:dyDescent="0.25">
      <c r="A135" s="49" t="s">
        <v>970</v>
      </c>
      <c r="B135" s="20" t="s">
        <v>424</v>
      </c>
      <c r="C135" s="2">
        <f t="shared" si="44"/>
        <v>53597.85</v>
      </c>
      <c r="D135" s="3">
        <f t="shared" si="45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5" t="e">
        <f t="shared" si="46"/>
        <v>#DIV/0!</v>
      </c>
    </row>
    <row r="136" spans="1:22" ht="25.15" customHeight="1" x14ac:dyDescent="0.25">
      <c r="A136" s="49" t="s">
        <v>971</v>
      </c>
      <c r="B136" s="20" t="s">
        <v>425</v>
      </c>
      <c r="C136" s="2">
        <f t="shared" si="44"/>
        <v>68863.03</v>
      </c>
      <c r="D136" s="3">
        <f t="shared" si="45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5" t="e">
        <f t="shared" si="46"/>
        <v>#DIV/0!</v>
      </c>
    </row>
    <row r="137" spans="1:22" ht="25.15" customHeight="1" x14ac:dyDescent="0.25">
      <c r="A137" s="49" t="s">
        <v>972</v>
      </c>
      <c r="B137" s="20" t="s">
        <v>408</v>
      </c>
      <c r="C137" s="2">
        <f t="shared" si="44"/>
        <v>84581.04</v>
      </c>
      <c r="D137" s="3">
        <f t="shared" si="45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5" t="e">
        <f t="shared" si="46"/>
        <v>#DIV/0!</v>
      </c>
    </row>
    <row r="138" spans="1:22" ht="25.15" customHeight="1" x14ac:dyDescent="0.25">
      <c r="A138" s="49" t="s">
        <v>973</v>
      </c>
      <c r="B138" s="20" t="s">
        <v>426</v>
      </c>
      <c r="C138" s="2">
        <f t="shared" si="44"/>
        <v>41774.69</v>
      </c>
      <c r="D138" s="3">
        <f t="shared" si="45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5" t="e">
        <f t="shared" si="46"/>
        <v>#DIV/0!</v>
      </c>
    </row>
    <row r="139" spans="1:22" ht="25.15" customHeight="1" x14ac:dyDescent="0.25">
      <c r="A139" s="49" t="s">
        <v>974</v>
      </c>
      <c r="B139" s="20" t="s">
        <v>354</v>
      </c>
      <c r="C139" s="2">
        <f t="shared" si="44"/>
        <v>95551.6</v>
      </c>
      <c r="D139" s="3">
        <f t="shared" si="45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5" t="e">
        <f t="shared" si="46"/>
        <v>#DIV/0!</v>
      </c>
    </row>
    <row r="140" spans="1:22" ht="24" customHeight="1" x14ac:dyDescent="0.25">
      <c r="A140" s="49" t="s">
        <v>975</v>
      </c>
      <c r="B140" s="23" t="s">
        <v>409</v>
      </c>
      <c r="C140" s="2">
        <f t="shared" si="44"/>
        <v>108492.72</v>
      </c>
      <c r="D140" s="3">
        <f t="shared" si="45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5" t="e">
        <f t="shared" si="46"/>
        <v>#DIV/0!</v>
      </c>
    </row>
    <row r="141" spans="1:22" ht="24" customHeight="1" x14ac:dyDescent="0.25">
      <c r="A141" s="49" t="s">
        <v>976</v>
      </c>
      <c r="B141" s="20" t="s">
        <v>326</v>
      </c>
      <c r="C141" s="2">
        <f t="shared" si="44"/>
        <v>3164401.52</v>
      </c>
      <c r="D141" s="3">
        <f t="shared" si="45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5">
        <f t="shared" si="46"/>
        <v>5646.1239223134653</v>
      </c>
    </row>
    <row r="142" spans="1:22" ht="24" customHeight="1" x14ac:dyDescent="0.25">
      <c r="A142" s="49" t="s">
        <v>977</v>
      </c>
      <c r="B142" s="20" t="s">
        <v>427</v>
      </c>
      <c r="C142" s="2">
        <f t="shared" si="44"/>
        <v>2763011.6300000004</v>
      </c>
      <c r="D142" s="3">
        <f t="shared" si="45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5">
        <f t="shared" si="46"/>
        <v>5299.9767752583803</v>
      </c>
    </row>
    <row r="143" spans="1:22" ht="24" customHeight="1" x14ac:dyDescent="0.25">
      <c r="A143" s="49" t="s">
        <v>978</v>
      </c>
      <c r="B143" s="20" t="s">
        <v>428</v>
      </c>
      <c r="C143" s="2">
        <f t="shared" si="44"/>
        <v>1935029.82</v>
      </c>
      <c r="D143" s="3">
        <f t="shared" si="45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5">
        <f t="shared" si="46"/>
        <v>4350.7331244196839</v>
      </c>
    </row>
    <row r="144" spans="1:22" ht="24" customHeight="1" x14ac:dyDescent="0.25">
      <c r="A144" s="49" t="s">
        <v>979</v>
      </c>
      <c r="B144" s="20" t="s">
        <v>394</v>
      </c>
      <c r="C144" s="2">
        <f t="shared" si="44"/>
        <v>1988523.26</v>
      </c>
      <c r="D144" s="3">
        <f t="shared" si="45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5">
        <f t="shared" si="46"/>
        <v>5049.2714566156255</v>
      </c>
    </row>
    <row r="145" spans="1:22" ht="24" customHeight="1" x14ac:dyDescent="0.25">
      <c r="A145" s="49" t="s">
        <v>980</v>
      </c>
      <c r="B145" s="20" t="s">
        <v>429</v>
      </c>
      <c r="C145" s="2">
        <f t="shared" si="44"/>
        <v>1313592.3500000001</v>
      </c>
      <c r="D145" s="3">
        <f t="shared" si="45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5">
        <f t="shared" si="46"/>
        <v>4497.1620751341679</v>
      </c>
    </row>
    <row r="146" spans="1:22" ht="24" customHeight="1" x14ac:dyDescent="0.25">
      <c r="A146" s="49" t="s">
        <v>981</v>
      </c>
      <c r="B146" s="20" t="s">
        <v>430</v>
      </c>
      <c r="C146" s="2">
        <f t="shared" si="44"/>
        <v>1315989.95</v>
      </c>
      <c r="D146" s="3">
        <f t="shared" si="45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5">
        <f t="shared" si="46"/>
        <v>4513.8150537634401</v>
      </c>
    </row>
    <row r="147" spans="1:22" ht="24" customHeight="1" x14ac:dyDescent="0.25">
      <c r="A147" s="49" t="s">
        <v>982</v>
      </c>
      <c r="B147" s="20" t="s">
        <v>373</v>
      </c>
      <c r="C147" s="2">
        <f t="shared" si="44"/>
        <v>58699.22</v>
      </c>
      <c r="D147" s="3">
        <f t="shared" si="45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5" t="e">
        <f t="shared" si="46"/>
        <v>#DIV/0!</v>
      </c>
    </row>
    <row r="148" spans="1:22" ht="24" customHeight="1" x14ac:dyDescent="0.25">
      <c r="A148" s="49" t="s">
        <v>983</v>
      </c>
      <c r="B148" s="20" t="s">
        <v>374</v>
      </c>
      <c r="C148" s="2">
        <f t="shared" si="44"/>
        <v>44647.56</v>
      </c>
      <c r="D148" s="3">
        <f t="shared" si="45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5" t="e">
        <f t="shared" si="46"/>
        <v>#DIV/0!</v>
      </c>
    </row>
    <row r="149" spans="1:22" ht="24" customHeight="1" x14ac:dyDescent="0.25">
      <c r="A149" s="49" t="s">
        <v>984</v>
      </c>
      <c r="B149" s="20" t="s">
        <v>331</v>
      </c>
      <c r="C149" s="2">
        <f t="shared" si="44"/>
        <v>47629.84</v>
      </c>
      <c r="D149" s="3">
        <f t="shared" si="45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5" t="e">
        <f t="shared" si="46"/>
        <v>#DIV/0!</v>
      </c>
    </row>
    <row r="150" spans="1:22" ht="24" customHeight="1" x14ac:dyDescent="0.25">
      <c r="A150" s="49" t="s">
        <v>985</v>
      </c>
      <c r="B150" s="20" t="s">
        <v>604</v>
      </c>
      <c r="C150" s="2">
        <f t="shared" si="44"/>
        <v>46183.66</v>
      </c>
      <c r="D150" s="3">
        <f t="shared" si="45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5" t="e">
        <f t="shared" si="46"/>
        <v>#DIV/0!</v>
      </c>
    </row>
    <row r="151" spans="1:22" ht="24" customHeight="1" x14ac:dyDescent="0.25">
      <c r="A151" s="49" t="s">
        <v>986</v>
      </c>
      <c r="B151" s="20" t="s">
        <v>382</v>
      </c>
      <c r="C151" s="2">
        <f t="shared" si="44"/>
        <v>2465982.14</v>
      </c>
      <c r="D151" s="3">
        <f t="shared" si="45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5" t="e">
        <f t="shared" si="46"/>
        <v>#DIV/0!</v>
      </c>
    </row>
    <row r="152" spans="1:22" ht="24" customHeight="1" x14ac:dyDescent="0.25">
      <c r="A152" s="49" t="s">
        <v>987</v>
      </c>
      <c r="B152" s="20" t="s">
        <v>395</v>
      </c>
      <c r="C152" s="2">
        <f t="shared" si="44"/>
        <v>2191313.1800000002</v>
      </c>
      <c r="D152" s="3">
        <f t="shared" si="45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5" t="e">
        <f t="shared" si="46"/>
        <v>#DIV/0!</v>
      </c>
    </row>
    <row r="153" spans="1:22" ht="24" customHeight="1" x14ac:dyDescent="0.25">
      <c r="A153" s="49" t="s">
        <v>988</v>
      </c>
      <c r="B153" s="23" t="s">
        <v>323</v>
      </c>
      <c r="C153" s="2">
        <f t="shared" ref="C153:C184" si="47">D153+L153+N153+P153+R153+S153+T153+U153</f>
        <v>18021469.080000002</v>
      </c>
      <c r="D153" s="3">
        <f t="shared" ref="D153:D184" si="48">SUM(E153:J153)</f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5" t="e">
        <f t="shared" ref="V153:V184" si="49">N153/M153</f>
        <v>#DIV/0!</v>
      </c>
    </row>
    <row r="154" spans="1:22" ht="24" customHeight="1" x14ac:dyDescent="0.25">
      <c r="A154" s="49" t="s">
        <v>989</v>
      </c>
      <c r="B154" s="24" t="s">
        <v>800</v>
      </c>
      <c r="C154" s="2">
        <f t="shared" si="47"/>
        <v>11052597.710000001</v>
      </c>
      <c r="D154" s="3">
        <f t="shared" si="48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5">
        <f t="shared" si="49"/>
        <v>5271.9676259890675</v>
      </c>
    </row>
    <row r="155" spans="1:22" ht="24" customHeight="1" x14ac:dyDescent="0.25">
      <c r="A155" s="49" t="s">
        <v>990</v>
      </c>
      <c r="B155" s="24" t="s">
        <v>802</v>
      </c>
      <c r="C155" s="2">
        <f t="shared" si="47"/>
        <v>4233066</v>
      </c>
      <c r="D155" s="3">
        <f t="shared" si="48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5">
        <f t="shared" si="49"/>
        <v>5298.8277008310251</v>
      </c>
    </row>
    <row r="156" spans="1:22" ht="24" customHeight="1" x14ac:dyDescent="0.25">
      <c r="A156" s="49" t="s">
        <v>991</v>
      </c>
      <c r="B156" s="23" t="s">
        <v>386</v>
      </c>
      <c r="C156" s="2">
        <f t="shared" si="47"/>
        <v>5449604.25</v>
      </c>
      <c r="D156" s="3">
        <f t="shared" si="48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5">
        <f t="shared" si="49"/>
        <v>4592.1469103190002</v>
      </c>
    </row>
    <row r="157" spans="1:22" ht="24" customHeight="1" x14ac:dyDescent="0.25">
      <c r="A157" s="49" t="s">
        <v>992</v>
      </c>
      <c r="B157" s="23" t="s">
        <v>363</v>
      </c>
      <c r="C157" s="2">
        <f t="shared" si="47"/>
        <v>57604.23</v>
      </c>
      <c r="D157" s="3">
        <f t="shared" si="48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5" t="e">
        <f t="shared" si="49"/>
        <v>#DIV/0!</v>
      </c>
    </row>
    <row r="158" spans="1:22" ht="24" customHeight="1" x14ac:dyDescent="0.25">
      <c r="A158" s="49" t="s">
        <v>993</v>
      </c>
      <c r="B158" s="23" t="s">
        <v>367</v>
      </c>
      <c r="C158" s="2">
        <f t="shared" si="47"/>
        <v>57288.18</v>
      </c>
      <c r="D158" s="3">
        <f t="shared" si="48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5" t="e">
        <f t="shared" si="49"/>
        <v>#DIV/0!</v>
      </c>
    </row>
    <row r="159" spans="1:22" ht="24" customHeight="1" x14ac:dyDescent="0.25">
      <c r="A159" s="49" t="s">
        <v>994</v>
      </c>
      <c r="B159" s="23" t="s">
        <v>396</v>
      </c>
      <c r="C159" s="2">
        <f t="shared" si="47"/>
        <v>47015.32</v>
      </c>
      <c r="D159" s="3">
        <f t="shared" si="48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5" t="e">
        <f t="shared" si="49"/>
        <v>#DIV/0!</v>
      </c>
    </row>
    <row r="160" spans="1:22" ht="24" customHeight="1" x14ac:dyDescent="0.25">
      <c r="A160" s="49" t="s">
        <v>995</v>
      </c>
      <c r="B160" s="20" t="s">
        <v>347</v>
      </c>
      <c r="C160" s="2">
        <f t="shared" si="47"/>
        <v>43169.63</v>
      </c>
      <c r="D160" s="3">
        <f t="shared" si="48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5" t="e">
        <f t="shared" si="49"/>
        <v>#DIV/0!</v>
      </c>
    </row>
    <row r="161" spans="1:22" ht="24" customHeight="1" x14ac:dyDescent="0.25">
      <c r="A161" s="49" t="s">
        <v>996</v>
      </c>
      <c r="B161" s="20" t="s">
        <v>348</v>
      </c>
      <c r="C161" s="2">
        <f t="shared" si="47"/>
        <v>44381.3</v>
      </c>
      <c r="D161" s="3">
        <f t="shared" si="48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5" t="e">
        <f t="shared" si="49"/>
        <v>#DIV/0!</v>
      </c>
    </row>
    <row r="162" spans="1:22" ht="24" customHeight="1" x14ac:dyDescent="0.25">
      <c r="A162" s="49" t="s">
        <v>997</v>
      </c>
      <c r="B162" s="20" t="s">
        <v>349</v>
      </c>
      <c r="C162" s="2">
        <f t="shared" si="47"/>
        <v>42168.68</v>
      </c>
      <c r="D162" s="3">
        <f t="shared" si="48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5" t="e">
        <f t="shared" si="49"/>
        <v>#DIV/0!</v>
      </c>
    </row>
    <row r="163" spans="1:22" ht="24" customHeight="1" x14ac:dyDescent="0.25">
      <c r="A163" s="49" t="s">
        <v>998</v>
      </c>
      <c r="B163" s="20" t="s">
        <v>346</v>
      </c>
      <c r="C163" s="2">
        <f t="shared" si="47"/>
        <v>44381.3</v>
      </c>
      <c r="D163" s="3">
        <f t="shared" si="48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5" t="e">
        <f t="shared" si="49"/>
        <v>#DIV/0!</v>
      </c>
    </row>
    <row r="164" spans="1:22" ht="24" customHeight="1" x14ac:dyDescent="0.25">
      <c r="A164" s="49" t="s">
        <v>999</v>
      </c>
      <c r="B164" s="20" t="s">
        <v>434</v>
      </c>
      <c r="C164" s="2">
        <f t="shared" si="47"/>
        <v>24442991.599999998</v>
      </c>
      <c r="D164" s="3">
        <f t="shared" si="48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5">
        <f t="shared" si="49"/>
        <v>2949.1103359971739</v>
      </c>
    </row>
    <row r="165" spans="1:22" ht="24" customHeight="1" x14ac:dyDescent="0.25">
      <c r="A165" s="49" t="s">
        <v>1000</v>
      </c>
      <c r="B165" s="24" t="s">
        <v>815</v>
      </c>
      <c r="C165" s="2">
        <f t="shared" si="47"/>
        <v>1845974.65</v>
      </c>
      <c r="D165" s="3">
        <f t="shared" si="48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5">
        <f t="shared" si="49"/>
        <v>4651.1755102040815</v>
      </c>
    </row>
    <row r="166" spans="1:22" ht="24" customHeight="1" x14ac:dyDescent="0.25">
      <c r="A166" s="49" t="s">
        <v>1001</v>
      </c>
      <c r="B166" s="20" t="s">
        <v>397</v>
      </c>
      <c r="C166" s="2">
        <f t="shared" si="47"/>
        <v>60640.68</v>
      </c>
      <c r="D166" s="3">
        <f t="shared" si="48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5" t="e">
        <f t="shared" si="49"/>
        <v>#DIV/0!</v>
      </c>
    </row>
    <row r="167" spans="1:22" ht="24" customHeight="1" x14ac:dyDescent="0.25">
      <c r="A167" s="49" t="s">
        <v>1002</v>
      </c>
      <c r="B167" s="20" t="s">
        <v>387</v>
      </c>
      <c r="C167" s="2">
        <f t="shared" si="47"/>
        <v>21399145.73</v>
      </c>
      <c r="D167" s="3">
        <f t="shared" si="48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5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5" t="e">
        <f t="shared" si="49"/>
        <v>#DIV/0!</v>
      </c>
    </row>
    <row r="168" spans="1:22" ht="24" customHeight="1" x14ac:dyDescent="0.25">
      <c r="A168" s="49" t="s">
        <v>1003</v>
      </c>
      <c r="B168" s="20" t="s">
        <v>376</v>
      </c>
      <c r="C168" s="2">
        <f t="shared" si="47"/>
        <v>128639.99</v>
      </c>
      <c r="D168" s="3">
        <f t="shared" si="48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5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5" t="e">
        <f t="shared" si="49"/>
        <v>#DIV/0!</v>
      </c>
    </row>
    <row r="169" spans="1:22" ht="24" customHeight="1" x14ac:dyDescent="0.25">
      <c r="A169" s="49" t="s">
        <v>896</v>
      </c>
      <c r="B169" s="20" t="s">
        <v>368</v>
      </c>
      <c r="C169" s="2">
        <f t="shared" si="47"/>
        <v>200000</v>
      </c>
      <c r="D169" s="3">
        <f t="shared" si="48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5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5" t="e">
        <f t="shared" si="49"/>
        <v>#DIV/0!</v>
      </c>
    </row>
    <row r="170" spans="1:22" ht="24" customHeight="1" x14ac:dyDescent="0.25">
      <c r="A170" s="49" t="s">
        <v>897</v>
      </c>
      <c r="B170" s="20" t="s">
        <v>355</v>
      </c>
      <c r="C170" s="2">
        <f t="shared" si="47"/>
        <v>2315708.7499999995</v>
      </c>
      <c r="D170" s="3">
        <f t="shared" si="48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5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5" t="e">
        <f t="shared" si="49"/>
        <v>#DIV/0!</v>
      </c>
    </row>
    <row r="171" spans="1:22" ht="24" customHeight="1" x14ac:dyDescent="0.25">
      <c r="A171" s="49" t="s">
        <v>1004</v>
      </c>
      <c r="B171" s="20" t="s">
        <v>369</v>
      </c>
      <c r="C171" s="2">
        <f t="shared" si="47"/>
        <v>200000</v>
      </c>
      <c r="D171" s="3">
        <f t="shared" si="48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5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5" t="e">
        <f t="shared" si="49"/>
        <v>#DIV/0!</v>
      </c>
    </row>
    <row r="172" spans="1:22" ht="24" customHeight="1" x14ac:dyDescent="0.25">
      <c r="A172" s="49" t="s">
        <v>898</v>
      </c>
      <c r="B172" s="20" t="s">
        <v>375</v>
      </c>
      <c r="C172" s="2">
        <f t="shared" si="47"/>
        <v>128923.69</v>
      </c>
      <c r="D172" s="3">
        <f t="shared" si="48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5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5" t="e">
        <f t="shared" si="49"/>
        <v>#DIV/0!</v>
      </c>
    </row>
    <row r="173" spans="1:22" ht="24" customHeight="1" x14ac:dyDescent="0.25">
      <c r="A173" s="49" t="s">
        <v>899</v>
      </c>
      <c r="B173" s="20" t="s">
        <v>410</v>
      </c>
      <c r="C173" s="2">
        <f t="shared" si="47"/>
        <v>6825610.0200000005</v>
      </c>
      <c r="D173" s="3">
        <f t="shared" si="48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5" t="e">
        <f t="shared" si="49"/>
        <v>#DIV/0!</v>
      </c>
    </row>
    <row r="174" spans="1:22" ht="24" customHeight="1" x14ac:dyDescent="0.25">
      <c r="A174" s="49" t="s">
        <v>1005</v>
      </c>
      <c r="B174" s="20" t="s">
        <v>335</v>
      </c>
      <c r="C174" s="2">
        <f t="shared" si="47"/>
        <v>200000</v>
      </c>
      <c r="D174" s="3">
        <f t="shared" si="48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5" t="e">
        <f t="shared" si="49"/>
        <v>#DIV/0!</v>
      </c>
    </row>
    <row r="175" spans="1:22" ht="24" customHeight="1" x14ac:dyDescent="0.25">
      <c r="A175" s="49" t="s">
        <v>1006</v>
      </c>
      <c r="B175" s="23" t="s">
        <v>378</v>
      </c>
      <c r="C175" s="2">
        <f t="shared" si="47"/>
        <v>200000</v>
      </c>
      <c r="D175" s="3">
        <f t="shared" si="48"/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5" t="e">
        <f t="shared" si="49"/>
        <v>#DIV/0!</v>
      </c>
    </row>
    <row r="176" spans="1:22" ht="24" customHeight="1" x14ac:dyDescent="0.25">
      <c r="A176" s="49" t="s">
        <v>1007</v>
      </c>
      <c r="B176" s="20" t="s">
        <v>411</v>
      </c>
      <c r="C176" s="2">
        <f t="shared" si="47"/>
        <v>3724471.58</v>
      </c>
      <c r="D176" s="3">
        <f t="shared" si="48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5">
        <f t="shared" si="49"/>
        <v>4537.3351607276354</v>
      </c>
    </row>
    <row r="177" spans="1:22" ht="24" customHeight="1" x14ac:dyDescent="0.25">
      <c r="A177" s="49" t="s">
        <v>1008</v>
      </c>
      <c r="B177" s="20" t="s">
        <v>398</v>
      </c>
      <c r="C177" s="2">
        <f t="shared" si="47"/>
        <v>62674.98</v>
      </c>
      <c r="D177" s="3">
        <f t="shared" si="48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5" t="e">
        <f t="shared" si="49"/>
        <v>#DIV/0!</v>
      </c>
    </row>
    <row r="178" spans="1:22" ht="24" customHeight="1" x14ac:dyDescent="0.25">
      <c r="A178" s="49" t="s">
        <v>1009</v>
      </c>
      <c r="B178" s="20" t="s">
        <v>399</v>
      </c>
      <c r="C178" s="2">
        <f t="shared" si="47"/>
        <v>63754.32</v>
      </c>
      <c r="D178" s="3">
        <f t="shared" si="48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5" t="e">
        <f t="shared" si="49"/>
        <v>#DIV/0!</v>
      </c>
    </row>
    <row r="179" spans="1:22" ht="24" customHeight="1" x14ac:dyDescent="0.25">
      <c r="A179" s="49" t="s">
        <v>1010</v>
      </c>
      <c r="B179" s="23" t="s">
        <v>383</v>
      </c>
      <c r="C179" s="2">
        <f t="shared" si="47"/>
        <v>4392186.8099999996</v>
      </c>
      <c r="D179" s="3">
        <f t="shared" si="48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5">
        <f t="shared" si="49"/>
        <v>4332.3694015748033</v>
      </c>
    </row>
    <row r="180" spans="1:22" ht="24" customHeight="1" x14ac:dyDescent="0.25">
      <c r="A180" s="49" t="s">
        <v>1011</v>
      </c>
      <c r="B180" s="20" t="s">
        <v>356</v>
      </c>
      <c r="C180" s="2">
        <f t="shared" si="47"/>
        <v>42590.11</v>
      </c>
      <c r="D180" s="3">
        <f t="shared" si="48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5" t="e">
        <f t="shared" si="49"/>
        <v>#DIV/0!</v>
      </c>
    </row>
    <row r="181" spans="1:22" ht="24" customHeight="1" x14ac:dyDescent="0.25">
      <c r="A181" s="49" t="s">
        <v>1012</v>
      </c>
      <c r="B181" s="20" t="s">
        <v>412</v>
      </c>
      <c r="C181" s="2">
        <f t="shared" si="47"/>
        <v>200000</v>
      </c>
      <c r="D181" s="3">
        <f t="shared" si="48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5" t="e">
        <f t="shared" si="49"/>
        <v>#DIV/0!</v>
      </c>
    </row>
    <row r="182" spans="1:22" ht="24" customHeight="1" x14ac:dyDescent="0.25">
      <c r="A182" s="49" t="s">
        <v>1013</v>
      </c>
      <c r="B182" s="20" t="s">
        <v>384</v>
      </c>
      <c r="C182" s="2">
        <f t="shared" si="47"/>
        <v>4615765.99</v>
      </c>
      <c r="D182" s="3">
        <f t="shared" si="48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5" t="e">
        <f t="shared" si="49"/>
        <v>#DIV/0!</v>
      </c>
    </row>
    <row r="183" spans="1:22" ht="24" customHeight="1" x14ac:dyDescent="0.25">
      <c r="A183" s="49" t="s">
        <v>900</v>
      </c>
      <c r="B183" s="23" t="s">
        <v>413</v>
      </c>
      <c r="C183" s="2">
        <f t="shared" si="47"/>
        <v>5786822.2199999997</v>
      </c>
      <c r="D183" s="3">
        <f t="shared" si="48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5">
        <f t="shared" si="49"/>
        <v>5115.7037556942187</v>
      </c>
    </row>
    <row r="184" spans="1:22" ht="24" customHeight="1" x14ac:dyDescent="0.25">
      <c r="A184" s="49" t="s">
        <v>1014</v>
      </c>
      <c r="B184" s="24" t="s">
        <v>807</v>
      </c>
      <c r="C184" s="2">
        <f t="shared" si="47"/>
        <v>2176312.8000000003</v>
      </c>
      <c r="D184" s="3">
        <f t="shared" si="48"/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9">
        <v>0</v>
      </c>
      <c r="S184" s="3">
        <v>0</v>
      </c>
      <c r="T184" s="3">
        <v>0</v>
      </c>
      <c r="U184" s="3">
        <v>0</v>
      </c>
      <c r="V184" s="5" t="e">
        <f t="shared" si="49"/>
        <v>#DIV/0!</v>
      </c>
    </row>
    <row r="185" spans="1:22" ht="24" customHeight="1" x14ac:dyDescent="0.25">
      <c r="A185" s="49" t="s">
        <v>1015</v>
      </c>
      <c r="B185" s="23" t="s">
        <v>329</v>
      </c>
      <c r="C185" s="2">
        <f t="shared" ref="C185:C216" si="51">D185+L185+N185+P185+R185+S185+T185+U185</f>
        <v>78903.490000000005</v>
      </c>
      <c r="D185" s="3">
        <f t="shared" ref="D185:D216" si="52">SUM(E185:J185)</f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5" t="e">
        <f t="shared" ref="V185:V216" si="53">N185/M185</f>
        <v>#DIV/0!</v>
      </c>
    </row>
    <row r="186" spans="1:22" ht="24" customHeight="1" x14ac:dyDescent="0.25">
      <c r="A186" s="49" t="s">
        <v>1016</v>
      </c>
      <c r="B186" s="20" t="s">
        <v>324</v>
      </c>
      <c r="C186" s="2">
        <f t="shared" si="51"/>
        <v>65980.28</v>
      </c>
      <c r="D186" s="3">
        <f t="shared" si="5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5" t="e">
        <f t="shared" si="53"/>
        <v>#DIV/0!</v>
      </c>
    </row>
    <row r="187" spans="1:22" ht="24" customHeight="1" x14ac:dyDescent="0.25">
      <c r="A187" s="49" t="s">
        <v>1017</v>
      </c>
      <c r="B187" s="20" t="s">
        <v>337</v>
      </c>
      <c r="C187" s="2">
        <f t="shared" si="51"/>
        <v>118539.22</v>
      </c>
      <c r="D187" s="3">
        <f t="shared" si="52"/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54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5" t="e">
        <f t="shared" si="53"/>
        <v>#DIV/0!</v>
      </c>
    </row>
    <row r="188" spans="1:22" ht="24" customHeight="1" x14ac:dyDescent="0.25">
      <c r="A188" s="49" t="s">
        <v>1018</v>
      </c>
      <c r="B188" s="20" t="s">
        <v>433</v>
      </c>
      <c r="C188" s="2">
        <f t="shared" si="51"/>
        <v>11697685.68</v>
      </c>
      <c r="D188" s="3">
        <f t="shared" si="5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54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5">
        <f t="shared" si="53"/>
        <v>4614.2002518597983</v>
      </c>
    </row>
    <row r="189" spans="1:22" ht="24" customHeight="1" x14ac:dyDescent="0.25">
      <c r="A189" s="49" t="s">
        <v>1019</v>
      </c>
      <c r="B189" s="20" t="s">
        <v>805</v>
      </c>
      <c r="C189" s="2">
        <f t="shared" si="51"/>
        <v>367317.96</v>
      </c>
      <c r="D189" s="3">
        <f t="shared" si="5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54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5" t="e">
        <f t="shared" si="53"/>
        <v>#DIV/0!</v>
      </c>
    </row>
    <row r="190" spans="1:22" ht="24" customHeight="1" x14ac:dyDescent="0.25">
      <c r="A190" s="49" t="s">
        <v>1020</v>
      </c>
      <c r="B190" s="20" t="s">
        <v>820</v>
      </c>
      <c r="C190" s="2">
        <f t="shared" si="51"/>
        <v>13956660.52</v>
      </c>
      <c r="D190" s="3">
        <f t="shared" si="5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54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5" t="e">
        <f t="shared" si="53"/>
        <v>#DIV/0!</v>
      </c>
    </row>
    <row r="191" spans="1:22" ht="24" customHeight="1" x14ac:dyDescent="0.25">
      <c r="A191" s="49" t="s">
        <v>1021</v>
      </c>
      <c r="B191" s="20" t="s">
        <v>332</v>
      </c>
      <c r="C191" s="2">
        <f t="shared" si="51"/>
        <v>200000</v>
      </c>
      <c r="D191" s="3">
        <f t="shared" si="5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54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5" t="e">
        <f t="shared" si="53"/>
        <v>#DIV/0!</v>
      </c>
    </row>
    <row r="192" spans="1:22" ht="24" customHeight="1" x14ac:dyDescent="0.25">
      <c r="A192" s="49" t="s">
        <v>1022</v>
      </c>
      <c r="B192" s="20" t="s">
        <v>327</v>
      </c>
      <c r="C192" s="2">
        <f t="shared" si="51"/>
        <v>186810.04</v>
      </c>
      <c r="D192" s="3">
        <f t="shared" si="5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54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5" t="e">
        <f t="shared" si="53"/>
        <v>#DIV/0!</v>
      </c>
    </row>
    <row r="193" spans="1:22" ht="24" customHeight="1" x14ac:dyDescent="0.25">
      <c r="A193" s="49" t="s">
        <v>1023</v>
      </c>
      <c r="B193" s="24" t="s">
        <v>801</v>
      </c>
      <c r="C193" s="2">
        <f t="shared" si="51"/>
        <v>4548983.59</v>
      </c>
      <c r="D193" s="3">
        <f t="shared" si="5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9">
        <v>1970674.32</v>
      </c>
      <c r="S193" s="3">
        <v>0</v>
      </c>
      <c r="T193" s="3">
        <v>0</v>
      </c>
      <c r="U193" s="3">
        <v>0</v>
      </c>
      <c r="V193" s="5">
        <f t="shared" si="53"/>
        <v>3641.6797598870057</v>
      </c>
    </row>
    <row r="194" spans="1:22" ht="24" customHeight="1" x14ac:dyDescent="0.25">
      <c r="A194" s="49" t="s">
        <v>1024</v>
      </c>
      <c r="B194" s="20" t="s">
        <v>435</v>
      </c>
      <c r="C194" s="2">
        <f t="shared" si="51"/>
        <v>4309443.47</v>
      </c>
      <c r="D194" s="3">
        <f t="shared" si="5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5" t="e">
        <f t="shared" si="53"/>
        <v>#DIV/0!</v>
      </c>
    </row>
    <row r="195" spans="1:22" ht="25.15" customHeight="1" x14ac:dyDescent="0.25">
      <c r="A195" s="49" t="s">
        <v>1025</v>
      </c>
      <c r="B195" s="20" t="s">
        <v>400</v>
      </c>
      <c r="C195" s="2">
        <f t="shared" si="51"/>
        <v>80998.289999999994</v>
      </c>
      <c r="D195" s="3">
        <f t="shared" si="5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5" t="e">
        <f t="shared" si="53"/>
        <v>#DIV/0!</v>
      </c>
    </row>
    <row r="196" spans="1:22" ht="25.15" customHeight="1" x14ac:dyDescent="0.25">
      <c r="A196" s="49" t="s">
        <v>1026</v>
      </c>
      <c r="B196" s="20" t="s">
        <v>821</v>
      </c>
      <c r="C196" s="2">
        <f t="shared" si="51"/>
        <v>268000</v>
      </c>
      <c r="D196" s="3">
        <f t="shared" si="5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0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268000</v>
      </c>
      <c r="V196" s="5" t="e">
        <f t="shared" si="53"/>
        <v>#DIV/0!</v>
      </c>
    </row>
    <row r="197" spans="1:22" ht="25.15" customHeight="1" x14ac:dyDescent="0.25">
      <c r="A197" s="49" t="s">
        <v>1027</v>
      </c>
      <c r="B197" s="20" t="s">
        <v>343</v>
      </c>
      <c r="C197" s="2">
        <f t="shared" si="51"/>
        <v>200000</v>
      </c>
      <c r="D197" s="3">
        <f t="shared" si="5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5" t="e">
        <f t="shared" si="53"/>
        <v>#DIV/0!</v>
      </c>
    </row>
    <row r="198" spans="1:22" ht="25.15" customHeight="1" x14ac:dyDescent="0.25">
      <c r="A198" s="49" t="s">
        <v>1028</v>
      </c>
      <c r="B198" s="24" t="s">
        <v>792</v>
      </c>
      <c r="C198" s="2">
        <f t="shared" si="51"/>
        <v>549889.57999999996</v>
      </c>
      <c r="D198" s="3">
        <f t="shared" si="52"/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9">
        <f>Q198*3000</f>
        <v>0</v>
      </c>
      <c r="S198" s="3">
        <v>0</v>
      </c>
      <c r="T198" s="3">
        <v>0</v>
      </c>
      <c r="U198" s="3">
        <v>549889.57999999996</v>
      </c>
      <c r="V198" s="5" t="e">
        <f t="shared" si="53"/>
        <v>#DIV/0!</v>
      </c>
    </row>
    <row r="199" spans="1:22" ht="25.15" customHeight="1" x14ac:dyDescent="0.25">
      <c r="A199" s="49" t="s">
        <v>1029</v>
      </c>
      <c r="B199" s="20" t="s">
        <v>414</v>
      </c>
      <c r="C199" s="2">
        <f t="shared" si="51"/>
        <v>2317624.1</v>
      </c>
      <c r="D199" s="3">
        <f t="shared" si="5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5">
        <f t="shared" si="53"/>
        <v>4978.1390728476817</v>
      </c>
    </row>
    <row r="200" spans="1:22" ht="25.15" customHeight="1" x14ac:dyDescent="0.25">
      <c r="A200" s="49" t="s">
        <v>1030</v>
      </c>
      <c r="B200" s="20" t="s">
        <v>415</v>
      </c>
      <c r="C200" s="2">
        <f t="shared" si="51"/>
        <v>1057534.19</v>
      </c>
      <c r="D200" s="3">
        <f t="shared" si="5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5">
        <f t="shared" si="53"/>
        <v>4026.9552695092516</v>
      </c>
    </row>
    <row r="201" spans="1:22" ht="25.15" customHeight="1" x14ac:dyDescent="0.25">
      <c r="A201" s="49" t="s">
        <v>1031</v>
      </c>
      <c r="B201" s="20" t="s">
        <v>431</v>
      </c>
      <c r="C201" s="2">
        <f t="shared" si="51"/>
        <v>3327672.9299999997</v>
      </c>
      <c r="D201" s="3">
        <f t="shared" si="5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5">
        <f t="shared" si="53"/>
        <v>5134.7432423917835</v>
      </c>
    </row>
    <row r="202" spans="1:22" ht="25.15" customHeight="1" x14ac:dyDescent="0.25">
      <c r="A202" s="49" t="s">
        <v>1032</v>
      </c>
      <c r="B202" s="20" t="s">
        <v>364</v>
      </c>
      <c r="C202" s="2">
        <f t="shared" si="51"/>
        <v>2462464.0900000003</v>
      </c>
      <c r="D202" s="3">
        <f t="shared" si="5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5" t="e">
        <f t="shared" si="53"/>
        <v>#DIV/0!</v>
      </c>
    </row>
    <row r="203" spans="1:22" ht="25.15" customHeight="1" x14ac:dyDescent="0.25">
      <c r="A203" s="49" t="s">
        <v>1033</v>
      </c>
      <c r="B203" s="24" t="s">
        <v>822</v>
      </c>
      <c r="C203" s="2">
        <f t="shared" si="51"/>
        <v>117294.52</v>
      </c>
      <c r="D203" s="3">
        <f t="shared" si="5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5" t="e">
        <f t="shared" si="53"/>
        <v>#DIV/0!</v>
      </c>
    </row>
    <row r="204" spans="1:22" ht="25.15" customHeight="1" x14ac:dyDescent="0.25">
      <c r="A204" s="49" t="s">
        <v>1034</v>
      </c>
      <c r="B204" s="20" t="s">
        <v>353</v>
      </c>
      <c r="C204" s="2">
        <f t="shared" si="51"/>
        <v>58789.59</v>
      </c>
      <c r="D204" s="3">
        <f t="shared" si="5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5" t="e">
        <f t="shared" si="53"/>
        <v>#DIV/0!</v>
      </c>
    </row>
    <row r="205" spans="1:22" ht="25.15" customHeight="1" x14ac:dyDescent="0.25">
      <c r="A205" s="49" t="s">
        <v>901</v>
      </c>
      <c r="B205" s="20" t="s">
        <v>338</v>
      </c>
      <c r="C205" s="2">
        <f t="shared" si="51"/>
        <v>2630727.2000000002</v>
      </c>
      <c r="D205" s="3">
        <f t="shared" si="5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5" t="e">
        <f t="shared" si="53"/>
        <v>#DIV/0!</v>
      </c>
    </row>
    <row r="206" spans="1:22" ht="25.15" customHeight="1" x14ac:dyDescent="0.25">
      <c r="A206" s="49" t="s">
        <v>1035</v>
      </c>
      <c r="B206" s="20" t="s">
        <v>432</v>
      </c>
      <c r="C206" s="2">
        <f t="shared" si="51"/>
        <v>20198852.490000002</v>
      </c>
      <c r="D206" s="3">
        <f t="shared" si="5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5">
        <f t="shared" si="53"/>
        <v>4840.0854947869029</v>
      </c>
    </row>
    <row r="207" spans="1:22" ht="25.15" customHeight="1" x14ac:dyDescent="0.25">
      <c r="A207" s="49" t="s">
        <v>1036</v>
      </c>
      <c r="B207" s="20" t="s">
        <v>734</v>
      </c>
      <c r="C207" s="2">
        <f t="shared" si="51"/>
        <v>3611336.3299999996</v>
      </c>
      <c r="D207" s="3">
        <f t="shared" si="5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9">
        <v>0</v>
      </c>
      <c r="N207" s="9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5" t="e">
        <f t="shared" si="53"/>
        <v>#DIV/0!</v>
      </c>
    </row>
    <row r="208" spans="1:22" ht="25.15" customHeight="1" x14ac:dyDescent="0.25">
      <c r="A208" s="49" t="s">
        <v>1037</v>
      </c>
      <c r="B208" s="20" t="s">
        <v>345</v>
      </c>
      <c r="C208" s="2">
        <f t="shared" si="51"/>
        <v>2281426.62</v>
      </c>
      <c r="D208" s="3">
        <f t="shared" si="5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5" t="e">
        <f t="shared" si="53"/>
        <v>#DIV/0!</v>
      </c>
    </row>
    <row r="209" spans="1:22" ht="25.15" customHeight="1" x14ac:dyDescent="0.25">
      <c r="A209" s="49" t="s">
        <v>1038</v>
      </c>
      <c r="B209" s="24" t="s">
        <v>784</v>
      </c>
      <c r="C209" s="2">
        <f t="shared" si="51"/>
        <v>3226159.2</v>
      </c>
      <c r="D209" s="3">
        <f t="shared" si="5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5" t="e">
        <f t="shared" si="53"/>
        <v>#DIV/0!</v>
      </c>
    </row>
    <row r="210" spans="1:22" ht="25.15" customHeight="1" x14ac:dyDescent="0.25">
      <c r="A210" s="49" t="s">
        <v>1039</v>
      </c>
      <c r="B210" s="24" t="s">
        <v>806</v>
      </c>
      <c r="C210" s="2">
        <f t="shared" si="51"/>
        <v>3368829.6</v>
      </c>
      <c r="D210" s="3">
        <f t="shared" si="52"/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5">
        <f t="shared" si="53"/>
        <v>2177.779961342289</v>
      </c>
    </row>
    <row r="211" spans="1:22" ht="25.15" customHeight="1" x14ac:dyDescent="0.25">
      <c r="A211" s="49" t="s">
        <v>1040</v>
      </c>
      <c r="B211" s="24" t="s">
        <v>804</v>
      </c>
      <c r="C211" s="2">
        <f t="shared" si="51"/>
        <v>4094363</v>
      </c>
      <c r="D211" s="3">
        <f t="shared" si="52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5" t="e">
        <f t="shared" si="53"/>
        <v>#DIV/0!</v>
      </c>
    </row>
    <row r="212" spans="1:22" ht="25.15" customHeight="1" x14ac:dyDescent="0.25">
      <c r="A212" s="49" t="s">
        <v>1041</v>
      </c>
      <c r="B212" s="20" t="s">
        <v>379</v>
      </c>
      <c r="C212" s="2">
        <f t="shared" si="51"/>
        <v>338823.02999999997</v>
      </c>
      <c r="D212" s="3">
        <f t="shared" si="52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5" t="e">
        <f t="shared" si="53"/>
        <v>#DIV/0!</v>
      </c>
    </row>
    <row r="213" spans="1:22" ht="25.15" customHeight="1" x14ac:dyDescent="0.25">
      <c r="A213" s="49" t="s">
        <v>1042</v>
      </c>
      <c r="B213" s="20" t="s">
        <v>385</v>
      </c>
      <c r="C213" s="2">
        <f t="shared" si="51"/>
        <v>1100401.56</v>
      </c>
      <c r="D213" s="3">
        <f t="shared" si="52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5">
        <f t="shared" si="53"/>
        <v>4021.7486725663721</v>
      </c>
    </row>
    <row r="214" spans="1:22" ht="25.15" customHeight="1" x14ac:dyDescent="0.25">
      <c r="A214" s="49" t="s">
        <v>1043</v>
      </c>
      <c r="B214" s="20" t="s">
        <v>388</v>
      </c>
      <c r="C214" s="2">
        <f t="shared" si="51"/>
        <v>99358.51</v>
      </c>
      <c r="D214" s="3">
        <f t="shared" si="52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5" t="e">
        <f t="shared" si="53"/>
        <v>#DIV/0!</v>
      </c>
    </row>
    <row r="215" spans="1:22" ht="25.15" customHeight="1" x14ac:dyDescent="0.25">
      <c r="A215" s="49" t="s">
        <v>1044</v>
      </c>
      <c r="B215" s="20" t="s">
        <v>370</v>
      </c>
      <c r="C215" s="2">
        <f t="shared" si="51"/>
        <v>104881.83</v>
      </c>
      <c r="D215" s="3">
        <f t="shared" si="52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5" t="e">
        <f t="shared" si="53"/>
        <v>#DIV/0!</v>
      </c>
    </row>
    <row r="216" spans="1:22" ht="25.15" customHeight="1" x14ac:dyDescent="0.25">
      <c r="A216" s="49" t="s">
        <v>1045</v>
      </c>
      <c r="B216" s="23" t="s">
        <v>389</v>
      </c>
      <c r="C216" s="2">
        <f t="shared" si="51"/>
        <v>6160573.5499999998</v>
      </c>
      <c r="D216" s="3">
        <f t="shared" si="52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5">
        <f t="shared" si="53"/>
        <v>5034.6326649471666</v>
      </c>
    </row>
    <row r="217" spans="1:22" ht="25.15" customHeight="1" x14ac:dyDescent="0.25">
      <c r="A217" s="49" t="s">
        <v>1046</v>
      </c>
      <c r="B217" s="20" t="s">
        <v>416</v>
      </c>
      <c r="C217" s="2">
        <f t="shared" ref="C217:C236" si="55">D217+L217+N217+P217+R217+S217+T217+U217</f>
        <v>3600310.75</v>
      </c>
      <c r="D217" s="3">
        <f t="shared" ref="D217:D236" si="56">SUM(E217:J217)</f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5">
        <f t="shared" ref="V217:V236" si="57">N217/M217</f>
        <v>5101.9482407676651</v>
      </c>
    </row>
    <row r="218" spans="1:22" ht="25.15" customHeight="1" x14ac:dyDescent="0.25">
      <c r="A218" s="49" t="s">
        <v>902</v>
      </c>
      <c r="B218" s="20" t="s">
        <v>339</v>
      </c>
      <c r="C218" s="2">
        <f t="shared" si="55"/>
        <v>164909.60999999999</v>
      </c>
      <c r="D218" s="3">
        <f t="shared" si="5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5" t="e">
        <f t="shared" si="57"/>
        <v>#DIV/0!</v>
      </c>
    </row>
    <row r="219" spans="1:22" ht="24" customHeight="1" x14ac:dyDescent="0.25">
      <c r="A219" s="49" t="s">
        <v>1047</v>
      </c>
      <c r="B219" s="20" t="s">
        <v>391</v>
      </c>
      <c r="C219" s="2">
        <f t="shared" si="55"/>
        <v>4921900.3999999994</v>
      </c>
      <c r="D219" s="3">
        <f t="shared" si="5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5" t="e">
        <f t="shared" si="57"/>
        <v>#DIV/0!</v>
      </c>
    </row>
    <row r="220" spans="1:22" ht="24" customHeight="1" x14ac:dyDescent="0.25">
      <c r="A220" s="49" t="s">
        <v>1048</v>
      </c>
      <c r="B220" s="20" t="s">
        <v>401</v>
      </c>
      <c r="C220" s="2">
        <f t="shared" si="55"/>
        <v>12226422.870000001</v>
      </c>
      <c r="D220" s="3">
        <f t="shared" si="5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5">
        <f t="shared" si="57"/>
        <v>5272.3918395748988</v>
      </c>
    </row>
    <row r="221" spans="1:22" ht="24" customHeight="1" x14ac:dyDescent="0.25">
      <c r="A221" s="49" t="s">
        <v>1049</v>
      </c>
      <c r="B221" s="23" t="s">
        <v>392</v>
      </c>
      <c r="C221" s="2">
        <f t="shared" si="55"/>
        <v>4823836.51</v>
      </c>
      <c r="D221" s="3">
        <f t="shared" si="5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5">
        <f t="shared" si="57"/>
        <v>4896.4427320125133</v>
      </c>
    </row>
    <row r="222" spans="1:22" ht="24" customHeight="1" x14ac:dyDescent="0.25">
      <c r="A222" s="49" t="s">
        <v>1050</v>
      </c>
      <c r="B222" s="20" t="s">
        <v>402</v>
      </c>
      <c r="C222" s="2">
        <f t="shared" si="55"/>
        <v>54862.78</v>
      </c>
      <c r="D222" s="3">
        <f t="shared" si="5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5" t="e">
        <f t="shared" si="57"/>
        <v>#DIV/0!</v>
      </c>
    </row>
    <row r="223" spans="1:22" ht="24" customHeight="1" x14ac:dyDescent="0.25">
      <c r="A223" s="49" t="s">
        <v>1051</v>
      </c>
      <c r="B223" s="20" t="s">
        <v>417</v>
      </c>
      <c r="C223" s="2">
        <f t="shared" si="55"/>
        <v>1824644.4600000002</v>
      </c>
      <c r="D223" s="3">
        <f t="shared" si="5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5">
        <f t="shared" si="57"/>
        <v>4552.9635824742272</v>
      </c>
    </row>
    <row r="224" spans="1:22" ht="24" customHeight="1" x14ac:dyDescent="0.25">
      <c r="A224" s="49" t="s">
        <v>1052</v>
      </c>
      <c r="B224" s="20" t="s">
        <v>340</v>
      </c>
      <c r="C224" s="2">
        <f t="shared" si="55"/>
        <v>75456.38</v>
      </c>
      <c r="D224" s="3">
        <f t="shared" si="5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5" t="e">
        <f t="shared" si="57"/>
        <v>#DIV/0!</v>
      </c>
    </row>
    <row r="225" spans="1:22" ht="24" customHeight="1" x14ac:dyDescent="0.25">
      <c r="A225" s="49" t="s">
        <v>903</v>
      </c>
      <c r="B225" s="20" t="s">
        <v>418</v>
      </c>
      <c r="C225" s="2">
        <f t="shared" si="55"/>
        <v>2965032.13</v>
      </c>
      <c r="D225" s="3">
        <f t="shared" si="5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5">
        <f t="shared" si="57"/>
        <v>4881.4706849315071</v>
      </c>
    </row>
    <row r="226" spans="1:22" ht="24" customHeight="1" x14ac:dyDescent="0.25">
      <c r="A226" s="49" t="s">
        <v>904</v>
      </c>
      <c r="B226" s="20" t="s">
        <v>403</v>
      </c>
      <c r="C226" s="2">
        <f t="shared" si="55"/>
        <v>2904799.21</v>
      </c>
      <c r="D226" s="3">
        <f t="shared" si="5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5">
        <f t="shared" si="57"/>
        <v>4778.2834680134674</v>
      </c>
    </row>
    <row r="227" spans="1:22" ht="24" customHeight="1" x14ac:dyDescent="0.25">
      <c r="A227" s="49" t="s">
        <v>1053</v>
      </c>
      <c r="B227" s="20" t="s">
        <v>322</v>
      </c>
      <c r="C227" s="2">
        <f t="shared" si="55"/>
        <v>2062847.55</v>
      </c>
      <c r="D227" s="3">
        <f t="shared" si="5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5" t="e">
        <f t="shared" si="57"/>
        <v>#DIV/0!</v>
      </c>
    </row>
    <row r="228" spans="1:22" ht="24" customHeight="1" x14ac:dyDescent="0.25">
      <c r="A228" s="49" t="s">
        <v>1054</v>
      </c>
      <c r="B228" s="20" t="s">
        <v>393</v>
      </c>
      <c r="C228" s="2">
        <f t="shared" si="55"/>
        <v>72988.7</v>
      </c>
      <c r="D228" s="3">
        <f t="shared" si="5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5" t="e">
        <f t="shared" si="57"/>
        <v>#DIV/0!</v>
      </c>
    </row>
    <row r="229" spans="1:22" ht="24" customHeight="1" x14ac:dyDescent="0.25">
      <c r="A229" s="49" t="s">
        <v>1055</v>
      </c>
      <c r="B229" s="20" t="s">
        <v>380</v>
      </c>
      <c r="C229" s="2">
        <f t="shared" si="55"/>
        <v>6267141.54</v>
      </c>
      <c r="D229" s="3">
        <f t="shared" si="5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5">
        <f t="shared" si="57"/>
        <v>5230.0817686343744</v>
      </c>
    </row>
    <row r="230" spans="1:22" ht="24" customHeight="1" x14ac:dyDescent="0.25">
      <c r="A230" s="49" t="s">
        <v>1056</v>
      </c>
      <c r="B230" s="20" t="s">
        <v>404</v>
      </c>
      <c r="C230" s="2">
        <f t="shared" si="55"/>
        <v>3566948.55</v>
      </c>
      <c r="D230" s="3">
        <f t="shared" si="56"/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5">
        <f t="shared" si="57"/>
        <v>5031.924877697842</v>
      </c>
    </row>
    <row r="231" spans="1:22" ht="24" customHeight="1" x14ac:dyDescent="0.25">
      <c r="A231" s="49" t="s">
        <v>1057</v>
      </c>
      <c r="B231" s="24" t="s">
        <v>781</v>
      </c>
      <c r="C231" s="2">
        <f t="shared" si="55"/>
        <v>5179580.74</v>
      </c>
      <c r="D231" s="3">
        <f t="shared" si="56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5">
        <f t="shared" si="57"/>
        <v>4983.7368120300753</v>
      </c>
    </row>
    <row r="232" spans="1:22" ht="24" customHeight="1" x14ac:dyDescent="0.25">
      <c r="A232" s="49" t="s">
        <v>1058</v>
      </c>
      <c r="B232" s="20" t="s">
        <v>405</v>
      </c>
      <c r="C232" s="2">
        <f t="shared" si="55"/>
        <v>39357.33</v>
      </c>
      <c r="D232" s="3">
        <f t="shared" si="56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5" t="e">
        <f t="shared" si="57"/>
        <v>#DIV/0!</v>
      </c>
    </row>
    <row r="233" spans="1:22" ht="24" customHeight="1" x14ac:dyDescent="0.25">
      <c r="A233" s="49" t="s">
        <v>1059</v>
      </c>
      <c r="B233" s="20" t="s">
        <v>419</v>
      </c>
      <c r="C233" s="2">
        <f t="shared" si="55"/>
        <v>1742990.48</v>
      </c>
      <c r="D233" s="3">
        <f t="shared" si="56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5">
        <f t="shared" si="57"/>
        <v>4535.4692485985333</v>
      </c>
    </row>
    <row r="234" spans="1:22" ht="24" customHeight="1" x14ac:dyDescent="0.25">
      <c r="A234" s="49" t="s">
        <v>1060</v>
      </c>
      <c r="B234" s="20" t="s">
        <v>357</v>
      </c>
      <c r="C234" s="2">
        <f t="shared" si="55"/>
        <v>42605.66</v>
      </c>
      <c r="D234" s="3">
        <f t="shared" si="56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5" t="e">
        <f t="shared" si="57"/>
        <v>#DIV/0!</v>
      </c>
    </row>
    <row r="235" spans="1:22" ht="24" customHeight="1" x14ac:dyDescent="0.25">
      <c r="A235" s="49" t="s">
        <v>905</v>
      </c>
      <c r="B235" s="20" t="s">
        <v>371</v>
      </c>
      <c r="C235" s="2">
        <f t="shared" si="55"/>
        <v>46635.76</v>
      </c>
      <c r="D235" s="3">
        <f t="shared" si="56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5" t="e">
        <f t="shared" si="57"/>
        <v>#DIV/0!</v>
      </c>
    </row>
    <row r="236" spans="1:22" ht="24" customHeight="1" x14ac:dyDescent="0.25">
      <c r="A236" s="49" t="s">
        <v>1061</v>
      </c>
      <c r="B236" s="20" t="s">
        <v>372</v>
      </c>
      <c r="C236" s="2">
        <f t="shared" si="55"/>
        <v>2255774.0699999998</v>
      </c>
      <c r="D236" s="3">
        <f t="shared" si="5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5" t="e">
        <f t="shared" si="57"/>
        <v>#DIV/0!</v>
      </c>
    </row>
    <row r="237" spans="1:22" ht="40.15" customHeight="1" x14ac:dyDescent="0.25">
      <c r="A237" s="53" t="s">
        <v>252</v>
      </c>
      <c r="B237" s="53"/>
      <c r="C237" s="2">
        <f t="shared" ref="C237:U237" si="58">SUM(C238:C241)</f>
        <v>2538146.2999999998</v>
      </c>
      <c r="D237" s="2">
        <f t="shared" si="58"/>
        <v>2538146.2999999998</v>
      </c>
      <c r="E237" s="2">
        <f t="shared" si="58"/>
        <v>0</v>
      </c>
      <c r="F237" s="2">
        <f t="shared" si="58"/>
        <v>1951709.6399999997</v>
      </c>
      <c r="G237" s="2">
        <f t="shared" si="58"/>
        <v>276757.42</v>
      </c>
      <c r="H237" s="2">
        <f t="shared" si="58"/>
        <v>0</v>
      </c>
      <c r="I237" s="2">
        <f t="shared" si="58"/>
        <v>309679.24</v>
      </c>
      <c r="J237" s="2">
        <f t="shared" si="58"/>
        <v>0</v>
      </c>
      <c r="K237" s="13">
        <f t="shared" si="58"/>
        <v>0</v>
      </c>
      <c r="L237" s="2">
        <f t="shared" si="58"/>
        <v>0</v>
      </c>
      <c r="M237" s="2">
        <f t="shared" si="58"/>
        <v>0</v>
      </c>
      <c r="N237" s="2">
        <f t="shared" si="58"/>
        <v>0</v>
      </c>
      <c r="O237" s="2">
        <f t="shared" si="58"/>
        <v>0</v>
      </c>
      <c r="P237" s="2">
        <f t="shared" si="58"/>
        <v>0</v>
      </c>
      <c r="Q237" s="2">
        <f t="shared" si="58"/>
        <v>0</v>
      </c>
      <c r="R237" s="2">
        <f t="shared" si="58"/>
        <v>0</v>
      </c>
      <c r="S237" s="2">
        <f t="shared" si="58"/>
        <v>0</v>
      </c>
      <c r="T237" s="2">
        <f t="shared" si="58"/>
        <v>0</v>
      </c>
      <c r="U237" s="2">
        <f t="shared" si="58"/>
        <v>0</v>
      </c>
      <c r="V237" s="17">
        <f>C237+C1043</f>
        <v>8826195.0399999991</v>
      </c>
    </row>
    <row r="238" spans="1:22" ht="25.15" customHeight="1" x14ac:dyDescent="0.25">
      <c r="A238" s="49" t="s">
        <v>1062</v>
      </c>
      <c r="B238" s="20" t="s">
        <v>788</v>
      </c>
      <c r="C238" s="2">
        <f>D238+L238+N238+P238+R238+S238+T238+U238</f>
        <v>419071.85</v>
      </c>
      <c r="D238" s="3">
        <f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9">
        <v>0</v>
      </c>
      <c r="N238" s="9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5" t="e">
        <f>N238/M238</f>
        <v>#DIV/0!</v>
      </c>
    </row>
    <row r="239" spans="1:22" ht="25.15" customHeight="1" x14ac:dyDescent="0.25">
      <c r="A239" s="49" t="s">
        <v>1063</v>
      </c>
      <c r="B239" s="20" t="s">
        <v>787</v>
      </c>
      <c r="C239" s="2">
        <f>D239+L239+N239+P239+R239+S239+T239+U239</f>
        <v>709295.13</v>
      </c>
      <c r="D239" s="3">
        <f>SUM(E239:J239)</f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9">
        <v>0</v>
      </c>
      <c r="N239" s="9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5" t="e">
        <f>N239/M239</f>
        <v>#DIV/0!</v>
      </c>
    </row>
    <row r="240" spans="1:22" ht="25.15" customHeight="1" x14ac:dyDescent="0.25">
      <c r="A240" s="49" t="s">
        <v>1064</v>
      </c>
      <c r="B240" s="20" t="s">
        <v>786</v>
      </c>
      <c r="C240" s="2">
        <f>D240+L240+N240+P240+R240+S240+T240+U240</f>
        <v>668196.1</v>
      </c>
      <c r="D240" s="3">
        <f>SUM(E240:J240)</f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9">
        <v>0</v>
      </c>
      <c r="N240" s="9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5" t="e">
        <f>N240/M240</f>
        <v>#DIV/0!</v>
      </c>
    </row>
    <row r="241" spans="1:22" ht="25.15" customHeight="1" x14ac:dyDescent="0.25">
      <c r="A241" s="49" t="s">
        <v>1065</v>
      </c>
      <c r="B241" s="20" t="s">
        <v>785</v>
      </c>
      <c r="C241" s="2">
        <f>D241+L241+N241+P241+R241+S241+T241+U241</f>
        <v>741583.22</v>
      </c>
      <c r="D241" s="3">
        <f>SUM(E241:J241)</f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9">
        <v>0</v>
      </c>
      <c r="N241" s="9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5" t="e">
        <f>N241/M241</f>
        <v>#DIV/0!</v>
      </c>
    </row>
    <row r="242" spans="1:22" ht="40.15" customHeight="1" x14ac:dyDescent="0.25">
      <c r="A242" s="53" t="s">
        <v>230</v>
      </c>
      <c r="B242" s="53"/>
      <c r="C242" s="2">
        <f t="shared" ref="C242:U242" si="59">SUM(C243)</f>
        <v>34252.04</v>
      </c>
      <c r="D242" s="2">
        <f t="shared" si="59"/>
        <v>0</v>
      </c>
      <c r="E242" s="2">
        <f t="shared" si="59"/>
        <v>0</v>
      </c>
      <c r="F242" s="2">
        <f t="shared" si="59"/>
        <v>0</v>
      </c>
      <c r="G242" s="2">
        <f t="shared" si="59"/>
        <v>0</v>
      </c>
      <c r="H242" s="2">
        <f t="shared" si="59"/>
        <v>0</v>
      </c>
      <c r="I242" s="2">
        <f t="shared" si="59"/>
        <v>0</v>
      </c>
      <c r="J242" s="2">
        <f t="shared" si="59"/>
        <v>0</v>
      </c>
      <c r="K242" s="13">
        <f t="shared" si="59"/>
        <v>0</v>
      </c>
      <c r="L242" s="2">
        <f t="shared" si="59"/>
        <v>0</v>
      </c>
      <c r="M242" s="2">
        <f t="shared" si="59"/>
        <v>0</v>
      </c>
      <c r="N242" s="2">
        <f t="shared" si="59"/>
        <v>0</v>
      </c>
      <c r="O242" s="2">
        <f t="shared" si="59"/>
        <v>0</v>
      </c>
      <c r="P242" s="2">
        <f t="shared" si="59"/>
        <v>0</v>
      </c>
      <c r="Q242" s="2">
        <f t="shared" si="59"/>
        <v>0</v>
      </c>
      <c r="R242" s="2">
        <f t="shared" si="59"/>
        <v>0</v>
      </c>
      <c r="S242" s="2">
        <f t="shared" si="59"/>
        <v>0</v>
      </c>
      <c r="T242" s="2">
        <f t="shared" si="59"/>
        <v>0</v>
      </c>
      <c r="U242" s="2">
        <f t="shared" si="59"/>
        <v>34252.04</v>
      </c>
      <c r="V242" s="17">
        <f>C242+C627+C1047</f>
        <v>11694903.48</v>
      </c>
    </row>
    <row r="243" spans="1:22" ht="25.15" customHeight="1" x14ac:dyDescent="0.25">
      <c r="A243" s="49" t="s">
        <v>1066</v>
      </c>
      <c r="B243" s="20" t="s">
        <v>254</v>
      </c>
      <c r="C243" s="2">
        <f>D243+L243+N243+P243+R243+S243+T243+U243</f>
        <v>34252.04</v>
      </c>
      <c r="D243" s="3">
        <f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5" t="e">
        <f>N243/M243</f>
        <v>#DIV/0!</v>
      </c>
    </row>
    <row r="244" spans="1:22" ht="40.15" customHeight="1" x14ac:dyDescent="0.25">
      <c r="A244" s="53" t="s">
        <v>233</v>
      </c>
      <c r="B244" s="53"/>
      <c r="C244" s="2">
        <f t="shared" ref="C244:U244" si="60">SUM(C245:C246)</f>
        <v>6414068.6400000006</v>
      </c>
      <c r="D244" s="2">
        <f t="shared" si="60"/>
        <v>517361.39</v>
      </c>
      <c r="E244" s="2">
        <f t="shared" si="60"/>
        <v>264982.02</v>
      </c>
      <c r="F244" s="2">
        <f t="shared" si="60"/>
        <v>159810.94</v>
      </c>
      <c r="G244" s="2">
        <f t="shared" si="60"/>
        <v>54255.360000000001</v>
      </c>
      <c r="H244" s="2">
        <f t="shared" si="60"/>
        <v>0</v>
      </c>
      <c r="I244" s="2">
        <f t="shared" si="60"/>
        <v>38313.07</v>
      </c>
      <c r="J244" s="2">
        <f t="shared" si="60"/>
        <v>0</v>
      </c>
      <c r="K244" s="13">
        <f t="shared" si="60"/>
        <v>0</v>
      </c>
      <c r="L244" s="2">
        <f t="shared" si="60"/>
        <v>0</v>
      </c>
      <c r="M244" s="2">
        <f t="shared" si="60"/>
        <v>753.21</v>
      </c>
      <c r="N244" s="2">
        <f t="shared" si="60"/>
        <v>3858635.48</v>
      </c>
      <c r="O244" s="2">
        <f t="shared" si="60"/>
        <v>0</v>
      </c>
      <c r="P244" s="2">
        <f t="shared" si="60"/>
        <v>0</v>
      </c>
      <c r="Q244" s="2">
        <f t="shared" si="60"/>
        <v>1152</v>
      </c>
      <c r="R244" s="2">
        <f t="shared" si="60"/>
        <v>1646478.24</v>
      </c>
      <c r="S244" s="2">
        <f t="shared" si="60"/>
        <v>0</v>
      </c>
      <c r="T244" s="2">
        <f t="shared" si="60"/>
        <v>0</v>
      </c>
      <c r="U244" s="2">
        <f t="shared" si="60"/>
        <v>391593.53</v>
      </c>
      <c r="V244" s="17">
        <f>C244+C632+C1056</f>
        <v>21332256.539999999</v>
      </c>
    </row>
    <row r="245" spans="1:22" ht="25.15" customHeight="1" x14ac:dyDescent="0.25">
      <c r="A245" s="49" t="s">
        <v>1067</v>
      </c>
      <c r="B245" s="20" t="s">
        <v>234</v>
      </c>
      <c r="C245" s="2">
        <f>D245+L245+N245+P245+R245+S245+T245+U245</f>
        <v>3331574.8200000003</v>
      </c>
      <c r="D245" s="3">
        <f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5">
        <f>N245/M245</f>
        <v>5194.1586609617607</v>
      </c>
    </row>
    <row r="246" spans="1:22" ht="25.15" customHeight="1" x14ac:dyDescent="0.25">
      <c r="A246" s="49" t="s">
        <v>1068</v>
      </c>
      <c r="B246" s="20" t="s">
        <v>235</v>
      </c>
      <c r="C246" s="2">
        <f>D246+L246+N246+P246+R246+S246+T246+U246</f>
        <v>3082493.82</v>
      </c>
      <c r="D246" s="3">
        <f>SUM(E246:J246)</f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5">
        <f>N246/M246</f>
        <v>5053.5486897274632</v>
      </c>
    </row>
    <row r="247" spans="1:22" ht="40.15" customHeight="1" x14ac:dyDescent="0.25">
      <c r="A247" s="53" t="s">
        <v>238</v>
      </c>
      <c r="B247" s="53"/>
      <c r="C247" s="2">
        <f t="shared" ref="C247:U247" si="61">SUM(C248:C250)</f>
        <v>145766.94</v>
      </c>
      <c r="D247" s="2">
        <f t="shared" si="61"/>
        <v>0</v>
      </c>
      <c r="E247" s="2">
        <f t="shared" si="61"/>
        <v>0</v>
      </c>
      <c r="F247" s="2">
        <f t="shared" si="61"/>
        <v>0</v>
      </c>
      <c r="G247" s="2">
        <f t="shared" si="61"/>
        <v>0</v>
      </c>
      <c r="H247" s="2">
        <f t="shared" si="61"/>
        <v>0</v>
      </c>
      <c r="I247" s="2">
        <f t="shared" si="61"/>
        <v>0</v>
      </c>
      <c r="J247" s="2">
        <f t="shared" si="61"/>
        <v>0</v>
      </c>
      <c r="K247" s="13">
        <f t="shared" si="61"/>
        <v>0</v>
      </c>
      <c r="L247" s="2">
        <f t="shared" si="61"/>
        <v>0</v>
      </c>
      <c r="M247" s="2">
        <f t="shared" si="61"/>
        <v>0</v>
      </c>
      <c r="N247" s="2">
        <f t="shared" si="61"/>
        <v>0</v>
      </c>
      <c r="O247" s="2">
        <f t="shared" si="61"/>
        <v>0</v>
      </c>
      <c r="P247" s="2">
        <f t="shared" si="61"/>
        <v>0</v>
      </c>
      <c r="Q247" s="2">
        <f t="shared" si="61"/>
        <v>0</v>
      </c>
      <c r="R247" s="2">
        <f t="shared" si="61"/>
        <v>0</v>
      </c>
      <c r="S247" s="2">
        <f t="shared" si="61"/>
        <v>0</v>
      </c>
      <c r="T247" s="2">
        <f t="shared" si="61"/>
        <v>0</v>
      </c>
      <c r="U247" s="2">
        <f t="shared" si="61"/>
        <v>145766.94</v>
      </c>
      <c r="V247" s="17">
        <f>C247+C635+C1060</f>
        <v>33208795.200000003</v>
      </c>
    </row>
    <row r="248" spans="1:22" ht="25.15" customHeight="1" x14ac:dyDescent="0.25">
      <c r="A248" s="49" t="s">
        <v>1069</v>
      </c>
      <c r="B248" s="20" t="s">
        <v>243</v>
      </c>
      <c r="C248" s="2">
        <f>D248+L248+N248+P248+R248+S248+T248+U248</f>
        <v>49421.84</v>
      </c>
      <c r="D248" s="3">
        <f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5" t="e">
        <f>N248/M248</f>
        <v>#DIV/0!</v>
      </c>
    </row>
    <row r="249" spans="1:22" ht="25.15" customHeight="1" x14ac:dyDescent="0.25">
      <c r="A249" s="49" t="s">
        <v>1070</v>
      </c>
      <c r="B249" s="20" t="s">
        <v>244</v>
      </c>
      <c r="C249" s="2">
        <f>D249+L249+N249+P249+R249+S249+T249+U249</f>
        <v>50355.93</v>
      </c>
      <c r="D249" s="3">
        <f>SUM(E249:J249)</f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5" t="e">
        <f>N249/M249</f>
        <v>#DIV/0!</v>
      </c>
    </row>
    <row r="250" spans="1:22" ht="25.15" customHeight="1" x14ac:dyDescent="0.25">
      <c r="A250" s="49" t="s">
        <v>1071</v>
      </c>
      <c r="B250" s="20" t="s">
        <v>246</v>
      </c>
      <c r="C250" s="2">
        <f>D250+L250+N250+P250+R250+S250+T250+U250</f>
        <v>45989.17</v>
      </c>
      <c r="D250" s="3">
        <f>SUM(E250:J250)</f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5" t="e">
        <f>N250/M250</f>
        <v>#DIV/0!</v>
      </c>
    </row>
    <row r="251" spans="1:22" ht="45" customHeight="1" x14ac:dyDescent="0.25">
      <c r="A251" s="53" t="s">
        <v>256</v>
      </c>
      <c r="B251" s="53"/>
      <c r="C251" s="2">
        <f t="shared" ref="C251:U251" si="62">SUM(C252:C254)</f>
        <v>7854268.2100000009</v>
      </c>
      <c r="D251" s="2">
        <f t="shared" si="62"/>
        <v>180683</v>
      </c>
      <c r="E251" s="2">
        <f t="shared" si="62"/>
        <v>147697</v>
      </c>
      <c r="F251" s="2">
        <f t="shared" si="62"/>
        <v>0</v>
      </c>
      <c r="G251" s="2">
        <f t="shared" si="62"/>
        <v>16717</v>
      </c>
      <c r="H251" s="2">
        <f t="shared" si="62"/>
        <v>0</v>
      </c>
      <c r="I251" s="2">
        <f t="shared" si="62"/>
        <v>16269</v>
      </c>
      <c r="J251" s="2">
        <f t="shared" si="62"/>
        <v>0</v>
      </c>
      <c r="K251" s="13">
        <f t="shared" si="62"/>
        <v>0</v>
      </c>
      <c r="L251" s="2">
        <f t="shared" si="62"/>
        <v>0</v>
      </c>
      <c r="M251" s="2">
        <f t="shared" si="62"/>
        <v>758</v>
      </c>
      <c r="N251" s="2">
        <f t="shared" si="62"/>
        <v>3934473</v>
      </c>
      <c r="O251" s="2">
        <f t="shared" si="62"/>
        <v>0</v>
      </c>
      <c r="P251" s="2">
        <f t="shared" si="62"/>
        <v>0</v>
      </c>
      <c r="Q251" s="2">
        <f t="shared" si="62"/>
        <v>1168.8000000000002</v>
      </c>
      <c r="R251" s="2">
        <f t="shared" si="62"/>
        <v>3044652.5</v>
      </c>
      <c r="S251" s="2">
        <f t="shared" si="62"/>
        <v>290445.24</v>
      </c>
      <c r="T251" s="2">
        <f t="shared" si="62"/>
        <v>0</v>
      </c>
      <c r="U251" s="2">
        <f t="shared" si="62"/>
        <v>404014.47</v>
      </c>
      <c r="V251" s="17" t="e">
        <f>C251+#REF!</f>
        <v>#REF!</v>
      </c>
    </row>
    <row r="252" spans="1:22" ht="25.15" customHeight="1" x14ac:dyDescent="0.25">
      <c r="A252" s="49" t="s">
        <v>1072</v>
      </c>
      <c r="B252" s="20" t="s">
        <v>257</v>
      </c>
      <c r="C252" s="2">
        <f>D252+L252+N252+P252+R252+S252+T252+U252</f>
        <v>2428435.9</v>
      </c>
      <c r="D252" s="3">
        <f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5">
        <f>N252/M252</f>
        <v>5293.4708333333338</v>
      </c>
    </row>
    <row r="253" spans="1:22" ht="25.15" customHeight="1" x14ac:dyDescent="0.25">
      <c r="A253" s="49" t="s">
        <v>1073</v>
      </c>
      <c r="B253" s="20" t="s">
        <v>258</v>
      </c>
      <c r="C253" s="2">
        <f>D253+L253+N253+P253+R253+S253+T253+U253</f>
        <v>2365776.25</v>
      </c>
      <c r="D253" s="3">
        <f>SUM(E253:J253)</f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5">
        <f>N253/M253</f>
        <v>5007.2745901639346</v>
      </c>
    </row>
    <row r="254" spans="1:22" ht="25.15" customHeight="1" x14ac:dyDescent="0.25">
      <c r="A254" s="49" t="s">
        <v>1074</v>
      </c>
      <c r="B254" s="20" t="s">
        <v>259</v>
      </c>
      <c r="C254" s="2">
        <f>D254+L254+N254+P254+R254+S254+T254+U254</f>
        <v>3060056.06</v>
      </c>
      <c r="D254" s="3">
        <f>SUM(E254:J254)</f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5">
        <f>N254/M254</f>
        <v>5263.7408759124091</v>
      </c>
    </row>
    <row r="255" spans="1:22" ht="45" customHeight="1" x14ac:dyDescent="0.25">
      <c r="A255" s="53" t="s">
        <v>261</v>
      </c>
      <c r="B255" s="53"/>
      <c r="C255" s="2">
        <f t="shared" ref="C255:U255" si="63">SUM(C256)</f>
        <v>48130.46</v>
      </c>
      <c r="D255" s="2">
        <f t="shared" si="63"/>
        <v>0</v>
      </c>
      <c r="E255" s="2">
        <f t="shared" si="63"/>
        <v>0</v>
      </c>
      <c r="F255" s="2">
        <f t="shared" si="63"/>
        <v>0</v>
      </c>
      <c r="G255" s="2">
        <f t="shared" si="63"/>
        <v>0</v>
      </c>
      <c r="H255" s="2">
        <f t="shared" si="63"/>
        <v>0</v>
      </c>
      <c r="I255" s="2">
        <f t="shared" si="63"/>
        <v>0</v>
      </c>
      <c r="J255" s="2">
        <f t="shared" si="63"/>
        <v>0</v>
      </c>
      <c r="K255" s="13">
        <f t="shared" si="63"/>
        <v>0</v>
      </c>
      <c r="L255" s="2">
        <f t="shared" si="63"/>
        <v>0</v>
      </c>
      <c r="M255" s="2">
        <f t="shared" si="63"/>
        <v>0</v>
      </c>
      <c r="N255" s="2">
        <f t="shared" si="63"/>
        <v>0</v>
      </c>
      <c r="O255" s="2">
        <f t="shared" si="63"/>
        <v>0</v>
      </c>
      <c r="P255" s="2">
        <f t="shared" si="63"/>
        <v>0</v>
      </c>
      <c r="Q255" s="2">
        <f t="shared" si="63"/>
        <v>0</v>
      </c>
      <c r="R255" s="2">
        <f t="shared" si="63"/>
        <v>0</v>
      </c>
      <c r="S255" s="2">
        <f t="shared" si="63"/>
        <v>0</v>
      </c>
      <c r="T255" s="2">
        <f t="shared" si="63"/>
        <v>0</v>
      </c>
      <c r="U255" s="2">
        <f t="shared" si="63"/>
        <v>48130.46</v>
      </c>
      <c r="V255" s="17">
        <f>C255+C645+C1068</f>
        <v>5566606.4100000001</v>
      </c>
    </row>
    <row r="256" spans="1:22" ht="25.15" customHeight="1" x14ac:dyDescent="0.25">
      <c r="A256" s="48" t="s">
        <v>1075</v>
      </c>
      <c r="B256" s="20" t="s">
        <v>264</v>
      </c>
      <c r="C256" s="2">
        <f>D256+L256+N256+P256+R256+S256+T256+U256</f>
        <v>48130.46</v>
      </c>
      <c r="D256" s="3">
        <f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9">
        <v>0</v>
      </c>
      <c r="N256" s="9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5" t="e">
        <f>N256/M256</f>
        <v>#DIV/0!</v>
      </c>
    </row>
    <row r="257" spans="1:22" ht="40.15" customHeight="1" x14ac:dyDescent="0.25">
      <c r="A257" s="53" t="s">
        <v>744</v>
      </c>
      <c r="B257" s="53"/>
      <c r="C257" s="2">
        <f t="shared" ref="C257:U257" si="64">SUM(C258)</f>
        <v>2999935.13</v>
      </c>
      <c r="D257" s="2">
        <f t="shared" si="64"/>
        <v>97668.77</v>
      </c>
      <c r="E257" s="2">
        <f t="shared" si="64"/>
        <v>97668.77</v>
      </c>
      <c r="F257" s="2">
        <f t="shared" si="64"/>
        <v>0</v>
      </c>
      <c r="G257" s="2">
        <f t="shared" si="64"/>
        <v>0</v>
      </c>
      <c r="H257" s="2">
        <f t="shared" si="64"/>
        <v>0</v>
      </c>
      <c r="I257" s="2">
        <f t="shared" si="64"/>
        <v>0</v>
      </c>
      <c r="J257" s="2">
        <f t="shared" si="64"/>
        <v>0</v>
      </c>
      <c r="K257" s="13">
        <f t="shared" si="64"/>
        <v>0</v>
      </c>
      <c r="L257" s="2">
        <f t="shared" si="64"/>
        <v>0</v>
      </c>
      <c r="M257" s="2">
        <f t="shared" si="64"/>
        <v>414</v>
      </c>
      <c r="N257" s="2">
        <f t="shared" si="64"/>
        <v>2020023.69</v>
      </c>
      <c r="O257" s="2">
        <f t="shared" si="64"/>
        <v>0</v>
      </c>
      <c r="P257" s="2">
        <f t="shared" si="64"/>
        <v>0</v>
      </c>
      <c r="Q257" s="2">
        <f t="shared" si="64"/>
        <v>556</v>
      </c>
      <c r="R257" s="2">
        <f t="shared" si="64"/>
        <v>776040.08</v>
      </c>
      <c r="S257" s="2">
        <f t="shared" si="64"/>
        <v>0</v>
      </c>
      <c r="T257" s="2">
        <f t="shared" si="64"/>
        <v>0</v>
      </c>
      <c r="U257" s="2">
        <f t="shared" si="64"/>
        <v>106202.59</v>
      </c>
      <c r="V257" s="17" t="e">
        <f>C257+#REF!+C1076</f>
        <v>#REF!</v>
      </c>
    </row>
    <row r="258" spans="1:22" ht="25.15" customHeight="1" x14ac:dyDescent="0.25">
      <c r="A258" s="49" t="s">
        <v>1076</v>
      </c>
      <c r="B258" s="20" t="s">
        <v>270</v>
      </c>
      <c r="C258" s="2">
        <f>D258+L258+N258+P258+R258+S258+T258+U258</f>
        <v>2999935.13</v>
      </c>
      <c r="D258" s="3">
        <f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5">
        <f>N258/M258</f>
        <v>4879.284275362319</v>
      </c>
    </row>
    <row r="259" spans="1:22" ht="42.95" customHeight="1" x14ac:dyDescent="0.25">
      <c r="A259" s="53" t="s">
        <v>271</v>
      </c>
      <c r="B259" s="53"/>
      <c r="C259" s="2">
        <f t="shared" ref="C259:U259" si="65">SUM(C260:C261)</f>
        <v>1151732.3800000001</v>
      </c>
      <c r="D259" s="2">
        <f t="shared" si="65"/>
        <v>0</v>
      </c>
      <c r="E259" s="2">
        <f t="shared" si="65"/>
        <v>0</v>
      </c>
      <c r="F259" s="2">
        <f t="shared" si="65"/>
        <v>0</v>
      </c>
      <c r="G259" s="2">
        <f t="shared" si="65"/>
        <v>0</v>
      </c>
      <c r="H259" s="2">
        <f t="shared" si="65"/>
        <v>0</v>
      </c>
      <c r="I259" s="2">
        <f t="shared" si="65"/>
        <v>0</v>
      </c>
      <c r="J259" s="2">
        <f t="shared" si="65"/>
        <v>0</v>
      </c>
      <c r="K259" s="13">
        <f t="shared" si="65"/>
        <v>0</v>
      </c>
      <c r="L259" s="2">
        <f t="shared" si="65"/>
        <v>0</v>
      </c>
      <c r="M259" s="2">
        <f t="shared" si="65"/>
        <v>315.04000000000002</v>
      </c>
      <c r="N259" s="2">
        <f t="shared" si="65"/>
        <v>1069200</v>
      </c>
      <c r="O259" s="2">
        <f t="shared" si="65"/>
        <v>0</v>
      </c>
      <c r="P259" s="2">
        <f t="shared" si="65"/>
        <v>0</v>
      </c>
      <c r="Q259" s="2">
        <f t="shared" si="65"/>
        <v>0</v>
      </c>
      <c r="R259" s="2">
        <f t="shared" si="65"/>
        <v>0</v>
      </c>
      <c r="S259" s="2">
        <f t="shared" si="65"/>
        <v>0</v>
      </c>
      <c r="T259" s="2">
        <f t="shared" si="65"/>
        <v>0</v>
      </c>
      <c r="U259" s="2">
        <f t="shared" si="65"/>
        <v>82532.38</v>
      </c>
      <c r="V259" s="17">
        <f>C259+C647+C1078</f>
        <v>38899142.719999999</v>
      </c>
    </row>
    <row r="260" spans="1:22" ht="25.15" customHeight="1" x14ac:dyDescent="0.25">
      <c r="A260" s="48" t="s">
        <v>1077</v>
      </c>
      <c r="B260" s="20" t="s">
        <v>1886</v>
      </c>
      <c r="C260" s="2">
        <f>D260+L260+N260+P260+R260+S260+T260+U260</f>
        <v>1102862.77</v>
      </c>
      <c r="D260" s="3">
        <f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0">
        <v>0</v>
      </c>
      <c r="L260" s="9">
        <v>0</v>
      </c>
      <c r="M260" s="9">
        <v>315.04000000000002</v>
      </c>
      <c r="N260" s="9">
        <v>1069200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33662.769999999997</v>
      </c>
      <c r="V260" s="5">
        <f>N260/M260</f>
        <v>3393.8547486033517</v>
      </c>
    </row>
    <row r="261" spans="1:22" ht="25.15" customHeight="1" x14ac:dyDescent="0.25">
      <c r="A261" s="48" t="s">
        <v>1078</v>
      </c>
      <c r="B261" s="20" t="s">
        <v>1887</v>
      </c>
      <c r="C261" s="2">
        <f>D261+L261+N261+P261+R261+S261+T261+U261</f>
        <v>48869.61</v>
      </c>
      <c r="D261" s="3">
        <f>SUM(E261:J261)</f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5" t="e">
        <f>N261/M261</f>
        <v>#DIV/0!</v>
      </c>
    </row>
    <row r="262" spans="1:22" ht="42.95" customHeight="1" x14ac:dyDescent="0.25">
      <c r="A262" s="53" t="s">
        <v>272</v>
      </c>
      <c r="B262" s="53"/>
      <c r="C262" s="2">
        <f t="shared" ref="C262:U262" si="66">SUM(C263)</f>
        <v>2990808.4</v>
      </c>
      <c r="D262" s="2">
        <f t="shared" si="66"/>
        <v>0</v>
      </c>
      <c r="E262" s="2">
        <f t="shared" si="66"/>
        <v>0</v>
      </c>
      <c r="F262" s="2">
        <f t="shared" si="66"/>
        <v>0</v>
      </c>
      <c r="G262" s="2">
        <f t="shared" si="66"/>
        <v>0</v>
      </c>
      <c r="H262" s="2">
        <f t="shared" si="66"/>
        <v>0</v>
      </c>
      <c r="I262" s="2">
        <f t="shared" si="66"/>
        <v>0</v>
      </c>
      <c r="J262" s="2">
        <f t="shared" si="66"/>
        <v>0</v>
      </c>
      <c r="K262" s="13">
        <f t="shared" si="66"/>
        <v>0</v>
      </c>
      <c r="L262" s="2">
        <f t="shared" si="66"/>
        <v>0</v>
      </c>
      <c r="M262" s="2">
        <f t="shared" si="66"/>
        <v>366.4</v>
      </c>
      <c r="N262" s="2">
        <f t="shared" si="66"/>
        <v>1920360.81</v>
      </c>
      <c r="O262" s="2">
        <f t="shared" si="66"/>
        <v>0</v>
      </c>
      <c r="P262" s="2">
        <f t="shared" si="66"/>
        <v>0</v>
      </c>
      <c r="Q262" s="2">
        <f t="shared" si="66"/>
        <v>426</v>
      </c>
      <c r="R262" s="2">
        <f t="shared" si="66"/>
        <v>990609.29</v>
      </c>
      <c r="S262" s="2">
        <f t="shared" si="66"/>
        <v>0</v>
      </c>
      <c r="T262" s="2">
        <f t="shared" si="66"/>
        <v>0</v>
      </c>
      <c r="U262" s="2">
        <f t="shared" si="66"/>
        <v>79838.3</v>
      </c>
      <c r="V262" s="17">
        <f>C262+C651</f>
        <v>3126783.92</v>
      </c>
    </row>
    <row r="263" spans="1:22" ht="25.15" customHeight="1" x14ac:dyDescent="0.25">
      <c r="A263" s="49" t="s">
        <v>1079</v>
      </c>
      <c r="B263" s="1" t="s">
        <v>1888</v>
      </c>
      <c r="C263" s="2">
        <f>D263+L263+N263+P263+R263+S263+T263+U263</f>
        <v>2990808.4</v>
      </c>
      <c r="D263" s="3">
        <f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5">
        <f>N263/M263</f>
        <v>5241.1594159388651</v>
      </c>
    </row>
    <row r="264" spans="1:22" ht="42.95" customHeight="1" x14ac:dyDescent="0.25">
      <c r="A264" s="53" t="s">
        <v>847</v>
      </c>
      <c r="B264" s="53"/>
      <c r="C264" s="2">
        <f t="shared" ref="C264:U264" si="67">SUM(C265)</f>
        <v>4068458.4</v>
      </c>
      <c r="D264" s="2">
        <f t="shared" si="67"/>
        <v>0</v>
      </c>
      <c r="E264" s="2">
        <f t="shared" si="67"/>
        <v>0</v>
      </c>
      <c r="F264" s="2">
        <f t="shared" si="67"/>
        <v>0</v>
      </c>
      <c r="G264" s="2">
        <f t="shared" si="67"/>
        <v>0</v>
      </c>
      <c r="H264" s="2">
        <f t="shared" si="67"/>
        <v>0</v>
      </c>
      <c r="I264" s="2">
        <f t="shared" si="67"/>
        <v>0</v>
      </c>
      <c r="J264" s="2">
        <f t="shared" si="67"/>
        <v>0</v>
      </c>
      <c r="K264" s="13">
        <f t="shared" si="67"/>
        <v>0</v>
      </c>
      <c r="L264" s="2">
        <f t="shared" si="67"/>
        <v>0</v>
      </c>
      <c r="M264" s="2">
        <f t="shared" si="67"/>
        <v>1220.3</v>
      </c>
      <c r="N264" s="2">
        <f t="shared" si="67"/>
        <v>4068458.4</v>
      </c>
      <c r="O264" s="2">
        <f t="shared" si="67"/>
        <v>0</v>
      </c>
      <c r="P264" s="2">
        <f t="shared" si="67"/>
        <v>0</v>
      </c>
      <c r="Q264" s="2">
        <f t="shared" si="67"/>
        <v>0</v>
      </c>
      <c r="R264" s="2">
        <f t="shared" si="67"/>
        <v>0</v>
      </c>
      <c r="S264" s="2">
        <f t="shared" si="67"/>
        <v>0</v>
      </c>
      <c r="T264" s="2">
        <f t="shared" si="67"/>
        <v>0</v>
      </c>
      <c r="U264" s="2">
        <f t="shared" si="67"/>
        <v>0</v>
      </c>
      <c r="V264" s="17">
        <f>C264+C655</f>
        <v>27825515.229999997</v>
      </c>
    </row>
    <row r="265" spans="1:22" ht="25.15" customHeight="1" x14ac:dyDescent="0.25">
      <c r="A265" s="49" t="s">
        <v>1080</v>
      </c>
      <c r="B265" s="1" t="s">
        <v>848</v>
      </c>
      <c r="C265" s="2">
        <f>D265+L265+N265+P265+R265+S265+T265+U265</f>
        <v>4068458.4</v>
      </c>
      <c r="D265" s="3">
        <f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5">
        <f>N265/M265</f>
        <v>3333.982135540441</v>
      </c>
    </row>
    <row r="266" spans="1:22" ht="35.1" customHeight="1" x14ac:dyDescent="0.25">
      <c r="A266" s="53" t="s">
        <v>273</v>
      </c>
      <c r="B266" s="53"/>
      <c r="C266" s="2">
        <f>SUM(C267)</f>
        <v>2367169.1</v>
      </c>
      <c r="D266" s="2">
        <f t="shared" ref="D266:U266" si="68">SUM(D267:D267)</f>
        <v>0</v>
      </c>
      <c r="E266" s="2">
        <f t="shared" si="68"/>
        <v>0</v>
      </c>
      <c r="F266" s="2">
        <f t="shared" si="68"/>
        <v>0</v>
      </c>
      <c r="G266" s="2">
        <f t="shared" si="68"/>
        <v>0</v>
      </c>
      <c r="H266" s="2">
        <f t="shared" si="68"/>
        <v>0</v>
      </c>
      <c r="I266" s="2">
        <f t="shared" si="68"/>
        <v>0</v>
      </c>
      <c r="J266" s="2">
        <f t="shared" si="68"/>
        <v>0</v>
      </c>
      <c r="K266" s="13">
        <f t="shared" si="68"/>
        <v>0</v>
      </c>
      <c r="L266" s="2">
        <f t="shared" si="68"/>
        <v>0</v>
      </c>
      <c r="M266" s="2">
        <f t="shared" si="68"/>
        <v>488.37</v>
      </c>
      <c r="N266" s="2">
        <f t="shared" si="68"/>
        <v>2367169.1</v>
      </c>
      <c r="O266" s="2">
        <f t="shared" si="68"/>
        <v>0</v>
      </c>
      <c r="P266" s="2">
        <f t="shared" si="68"/>
        <v>0</v>
      </c>
      <c r="Q266" s="2">
        <f t="shared" si="68"/>
        <v>0</v>
      </c>
      <c r="R266" s="2">
        <f t="shared" si="68"/>
        <v>0</v>
      </c>
      <c r="S266" s="2">
        <f t="shared" si="68"/>
        <v>0</v>
      </c>
      <c r="T266" s="2">
        <f t="shared" si="68"/>
        <v>0</v>
      </c>
      <c r="U266" s="2">
        <f t="shared" si="68"/>
        <v>0</v>
      </c>
      <c r="V266" s="17">
        <f>C266</f>
        <v>2367169.1</v>
      </c>
    </row>
    <row r="267" spans="1:22" ht="25.15" customHeight="1" x14ac:dyDescent="0.25">
      <c r="A267" s="48" t="s">
        <v>1081</v>
      </c>
      <c r="B267" s="20" t="s">
        <v>1889</v>
      </c>
      <c r="C267" s="2">
        <f>D267+L267+N267+P267+R267+S267+T267+U267</f>
        <v>2367169.1</v>
      </c>
      <c r="D267" s="3">
        <f>SUM(E267:J267)</f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10">
        <v>0</v>
      </c>
      <c r="L267" s="9">
        <v>0</v>
      </c>
      <c r="M267" s="9">
        <v>488.37</v>
      </c>
      <c r="N267" s="9">
        <v>2367169.1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5">
        <f>N267/M267</f>
        <v>4847.081311300858</v>
      </c>
    </row>
    <row r="268" spans="1:22" ht="40.15" customHeight="1" x14ac:dyDescent="0.25">
      <c r="A268" s="53" t="s">
        <v>276</v>
      </c>
      <c r="B268" s="53"/>
      <c r="C268" s="2">
        <f t="shared" ref="C268:U268" si="69">SUM(C269)</f>
        <v>1083858.1100000001</v>
      </c>
      <c r="D268" s="2">
        <f t="shared" si="69"/>
        <v>0</v>
      </c>
      <c r="E268" s="2">
        <f t="shared" si="69"/>
        <v>0</v>
      </c>
      <c r="F268" s="2">
        <f t="shared" si="69"/>
        <v>0</v>
      </c>
      <c r="G268" s="2">
        <f t="shared" si="69"/>
        <v>0</v>
      </c>
      <c r="H268" s="2">
        <f t="shared" si="69"/>
        <v>0</v>
      </c>
      <c r="I268" s="2">
        <f t="shared" si="69"/>
        <v>0</v>
      </c>
      <c r="J268" s="2">
        <f t="shared" si="69"/>
        <v>0</v>
      </c>
      <c r="K268" s="13">
        <f t="shared" si="69"/>
        <v>0</v>
      </c>
      <c r="L268" s="2">
        <f t="shared" si="69"/>
        <v>0</v>
      </c>
      <c r="M268" s="2">
        <f t="shared" si="69"/>
        <v>321.10000000000002</v>
      </c>
      <c r="N268" s="2">
        <f t="shared" si="69"/>
        <v>1059307.8500000001</v>
      </c>
      <c r="O268" s="2">
        <f t="shared" si="69"/>
        <v>0</v>
      </c>
      <c r="P268" s="2">
        <f t="shared" si="69"/>
        <v>0</v>
      </c>
      <c r="Q268" s="2">
        <f t="shared" si="69"/>
        <v>0</v>
      </c>
      <c r="R268" s="2">
        <f t="shared" si="69"/>
        <v>0</v>
      </c>
      <c r="S268" s="2">
        <f t="shared" si="69"/>
        <v>0</v>
      </c>
      <c r="T268" s="2">
        <f t="shared" si="69"/>
        <v>0</v>
      </c>
      <c r="U268" s="2">
        <f t="shared" si="69"/>
        <v>24550.26</v>
      </c>
      <c r="V268" s="17">
        <f>C268</f>
        <v>1083858.1100000001</v>
      </c>
    </row>
    <row r="269" spans="1:22" ht="25.15" customHeight="1" x14ac:dyDescent="0.25">
      <c r="A269" s="49" t="s">
        <v>1082</v>
      </c>
      <c r="B269" s="20" t="s">
        <v>277</v>
      </c>
      <c r="C269" s="2">
        <f>D269+L269+N269+P269+R269+S269+T269+U269</f>
        <v>1083858.1100000001</v>
      </c>
      <c r="D269" s="3">
        <f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5">
        <f>N269/M269</f>
        <v>3298.9967299906571</v>
      </c>
    </row>
    <row r="270" spans="1:22" ht="40.15" customHeight="1" x14ac:dyDescent="0.25">
      <c r="A270" s="53" t="s">
        <v>907</v>
      </c>
      <c r="B270" s="53"/>
      <c r="C270" s="2">
        <f t="shared" ref="C270:U270" si="70">SUM(C271:C283)</f>
        <v>51998849.679999992</v>
      </c>
      <c r="D270" s="2">
        <f t="shared" si="70"/>
        <v>713279.95</v>
      </c>
      <c r="E270" s="2">
        <f t="shared" si="70"/>
        <v>316423.8</v>
      </c>
      <c r="F270" s="2">
        <f t="shared" si="70"/>
        <v>0</v>
      </c>
      <c r="G270" s="2">
        <f t="shared" si="70"/>
        <v>203648.15</v>
      </c>
      <c r="H270" s="2">
        <f t="shared" si="70"/>
        <v>0</v>
      </c>
      <c r="I270" s="2">
        <f t="shared" si="70"/>
        <v>193208</v>
      </c>
      <c r="J270" s="2">
        <f t="shared" si="70"/>
        <v>0</v>
      </c>
      <c r="K270" s="13">
        <f t="shared" si="70"/>
        <v>0</v>
      </c>
      <c r="L270" s="2">
        <f t="shared" si="70"/>
        <v>0</v>
      </c>
      <c r="M270" s="2">
        <f t="shared" si="70"/>
        <v>7845</v>
      </c>
      <c r="N270" s="2">
        <f t="shared" si="70"/>
        <v>25612943.949999999</v>
      </c>
      <c r="O270" s="2">
        <f t="shared" si="70"/>
        <v>0</v>
      </c>
      <c r="P270" s="2">
        <f t="shared" si="70"/>
        <v>0</v>
      </c>
      <c r="Q270" s="2">
        <f t="shared" si="70"/>
        <v>9809.4</v>
      </c>
      <c r="R270" s="2">
        <f t="shared" si="70"/>
        <v>22910394.800000001</v>
      </c>
      <c r="S270" s="2">
        <f t="shared" si="70"/>
        <v>488565.26</v>
      </c>
      <c r="T270" s="2">
        <f t="shared" si="70"/>
        <v>0</v>
      </c>
      <c r="U270" s="2">
        <f t="shared" si="70"/>
        <v>2273665.7200000002</v>
      </c>
      <c r="V270" s="17">
        <f>C270+C658+C1088</f>
        <v>241494615.43999997</v>
      </c>
    </row>
    <row r="271" spans="1:22" ht="24" customHeight="1" x14ac:dyDescent="0.25">
      <c r="A271" s="49" t="s">
        <v>1083</v>
      </c>
      <c r="B271" s="20" t="s">
        <v>278</v>
      </c>
      <c r="C271" s="2">
        <f t="shared" ref="C271:C283" si="71">D271+L271+N271+P271+R271+S271+T271+U271</f>
        <v>2925706.35</v>
      </c>
      <c r="D271" s="3">
        <f t="shared" ref="D271:D283" si="72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5">
        <f t="shared" ref="V271:V280" si="73">N271/M271</f>
        <v>3103.5535602559739</v>
      </c>
    </row>
    <row r="272" spans="1:22" ht="24" customHeight="1" x14ac:dyDescent="0.25">
      <c r="A272" s="49" t="s">
        <v>1084</v>
      </c>
      <c r="B272" s="20" t="s">
        <v>279</v>
      </c>
      <c r="C272" s="2">
        <f t="shared" si="71"/>
        <v>3929419.09</v>
      </c>
      <c r="D272" s="3">
        <f t="shared" si="72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5">
        <f t="shared" si="73"/>
        <v>3096.7366155937029</v>
      </c>
    </row>
    <row r="273" spans="1:22" ht="24" customHeight="1" x14ac:dyDescent="0.25">
      <c r="A273" s="49" t="s">
        <v>1085</v>
      </c>
      <c r="B273" s="20" t="s">
        <v>280</v>
      </c>
      <c r="C273" s="2">
        <f t="shared" si="71"/>
        <v>4817880.9799999995</v>
      </c>
      <c r="D273" s="3">
        <f t="shared" si="72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5">
        <f t="shared" si="73"/>
        <v>2964.71859999244</v>
      </c>
    </row>
    <row r="274" spans="1:22" ht="24" customHeight="1" x14ac:dyDescent="0.25">
      <c r="A274" s="49" t="s">
        <v>1086</v>
      </c>
      <c r="B274" s="20" t="s">
        <v>281</v>
      </c>
      <c r="C274" s="2">
        <f t="shared" si="71"/>
        <v>4998407.29</v>
      </c>
      <c r="D274" s="3">
        <f t="shared" si="72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5">
        <f t="shared" si="73"/>
        <v>2937.7836222355049</v>
      </c>
    </row>
    <row r="275" spans="1:22" ht="24" customHeight="1" x14ac:dyDescent="0.25">
      <c r="A275" s="49" t="s">
        <v>1087</v>
      </c>
      <c r="B275" s="20" t="s">
        <v>282</v>
      </c>
      <c r="C275" s="2">
        <f t="shared" si="71"/>
        <v>4568951.93</v>
      </c>
      <c r="D275" s="3">
        <f t="shared" si="72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5" t="e">
        <f t="shared" si="73"/>
        <v>#DIV/0!</v>
      </c>
    </row>
    <row r="276" spans="1:22" ht="24" customHeight="1" x14ac:dyDescent="0.25">
      <c r="A276" s="49" t="s">
        <v>1088</v>
      </c>
      <c r="B276" s="20" t="s">
        <v>284</v>
      </c>
      <c r="C276" s="2">
        <f t="shared" si="71"/>
        <v>4381271.97</v>
      </c>
      <c r="D276" s="3">
        <f t="shared" si="72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5" t="e">
        <f t="shared" si="73"/>
        <v>#DIV/0!</v>
      </c>
    </row>
    <row r="277" spans="1:22" ht="24" customHeight="1" x14ac:dyDescent="0.25">
      <c r="A277" s="49" t="s">
        <v>1089</v>
      </c>
      <c r="B277" s="20" t="s">
        <v>285</v>
      </c>
      <c r="C277" s="2">
        <f t="shared" si="71"/>
        <v>4530496.58</v>
      </c>
      <c r="D277" s="3">
        <f t="shared" si="72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5" t="e">
        <f t="shared" si="73"/>
        <v>#DIV/0!</v>
      </c>
    </row>
    <row r="278" spans="1:22" ht="24" customHeight="1" x14ac:dyDescent="0.25">
      <c r="A278" s="49" t="s">
        <v>1090</v>
      </c>
      <c r="B278" s="20" t="s">
        <v>286</v>
      </c>
      <c r="C278" s="2">
        <f t="shared" si="71"/>
        <v>4528460.6399999997</v>
      </c>
      <c r="D278" s="3">
        <f t="shared" si="72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5" t="e">
        <f t="shared" si="73"/>
        <v>#DIV/0!</v>
      </c>
    </row>
    <row r="279" spans="1:22" ht="24" customHeight="1" x14ac:dyDescent="0.25">
      <c r="A279" s="49" t="s">
        <v>1091</v>
      </c>
      <c r="B279" s="20" t="s">
        <v>283</v>
      </c>
      <c r="C279" s="2">
        <f t="shared" si="71"/>
        <v>105201.37</v>
      </c>
      <c r="D279" s="3">
        <f t="shared" si="72"/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5" t="e">
        <f t="shared" si="73"/>
        <v>#DIV/0!</v>
      </c>
    </row>
    <row r="280" spans="1:22" ht="24" customHeight="1" x14ac:dyDescent="0.25">
      <c r="A280" s="49" t="s">
        <v>1092</v>
      </c>
      <c r="B280" s="20" t="s">
        <v>813</v>
      </c>
      <c r="C280" s="2">
        <f t="shared" si="71"/>
        <v>3104305.26</v>
      </c>
      <c r="D280" s="3">
        <f t="shared" si="72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9">
        <v>0</v>
      </c>
      <c r="N280" s="9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5" t="e">
        <f t="shared" si="73"/>
        <v>#DIV/0!</v>
      </c>
    </row>
    <row r="281" spans="1:22" ht="24" customHeight="1" x14ac:dyDescent="0.25">
      <c r="A281" s="49" t="s">
        <v>1093</v>
      </c>
      <c r="B281" s="20" t="s">
        <v>780</v>
      </c>
      <c r="C281" s="2">
        <f t="shared" si="71"/>
        <v>435666.08</v>
      </c>
      <c r="D281" s="3">
        <f t="shared" si="72"/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5" t="e">
        <f>#REF!/#REF!</f>
        <v>#REF!</v>
      </c>
    </row>
    <row r="282" spans="1:22" ht="24" customHeight="1" x14ac:dyDescent="0.25">
      <c r="A282" s="49" t="s">
        <v>1094</v>
      </c>
      <c r="B282" s="20" t="s">
        <v>814</v>
      </c>
      <c r="C282" s="2">
        <f t="shared" si="71"/>
        <v>8063449.2299999995</v>
      </c>
      <c r="D282" s="3">
        <f t="shared" si="72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9">
        <v>746</v>
      </c>
      <c r="N282" s="9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5">
        <f>N282/M282</f>
        <v>5328.1704423592491</v>
      </c>
    </row>
    <row r="283" spans="1:22" ht="24" customHeight="1" x14ac:dyDescent="0.25">
      <c r="A283" s="49" t="s">
        <v>1095</v>
      </c>
      <c r="B283" s="20" t="s">
        <v>310</v>
      </c>
      <c r="C283" s="2">
        <f t="shared" si="71"/>
        <v>5609632.9100000001</v>
      </c>
      <c r="D283" s="3">
        <f t="shared" si="72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5">
        <f>N283/M283</f>
        <v>3169.8599393405498</v>
      </c>
    </row>
    <row r="284" spans="1:22" s="16" customFormat="1" ht="24.95" customHeight="1" x14ac:dyDescent="0.25">
      <c r="A284" s="59" t="s">
        <v>164</v>
      </c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15"/>
    </row>
    <row r="285" spans="1:22" ht="24.95" customHeight="1" x14ac:dyDescent="0.25">
      <c r="A285" s="60" t="s">
        <v>165</v>
      </c>
      <c r="B285" s="60"/>
      <c r="C285" s="2">
        <f t="shared" ref="C285:U285" si="74">C286+C289+C309+C311+C315+C318+C320+C323+C328+C336+C338+C341+C343+C346+C348+C352+C356+C360+C362+C382+C389+C397+C399+C416+C418+C420+C423+C425+C627+C630+C632+C635+C645+C647+C651+C653+C655+C658+C672+C674</f>
        <v>1029019230.9799995</v>
      </c>
      <c r="D285" s="2">
        <f t="shared" si="74"/>
        <v>143844949.20000002</v>
      </c>
      <c r="E285" s="2">
        <f t="shared" si="74"/>
        <v>29993743.079999998</v>
      </c>
      <c r="F285" s="2">
        <f t="shared" si="74"/>
        <v>75775992.849999979</v>
      </c>
      <c r="G285" s="2">
        <f t="shared" si="74"/>
        <v>13049736.169999998</v>
      </c>
      <c r="H285" s="2">
        <f t="shared" si="74"/>
        <v>11963847.17</v>
      </c>
      <c r="I285" s="2">
        <f t="shared" si="74"/>
        <v>13061629.93</v>
      </c>
      <c r="J285" s="2">
        <f t="shared" si="74"/>
        <v>0</v>
      </c>
      <c r="K285" s="13">
        <f t="shared" si="74"/>
        <v>39</v>
      </c>
      <c r="L285" s="2">
        <f t="shared" si="74"/>
        <v>74728344.170000002</v>
      </c>
      <c r="M285" s="2">
        <f t="shared" si="74"/>
        <v>117277.4</v>
      </c>
      <c r="N285" s="2">
        <f t="shared" si="74"/>
        <v>572204383.69999969</v>
      </c>
      <c r="O285" s="2">
        <f t="shared" si="74"/>
        <v>1696.1999999999998</v>
      </c>
      <c r="P285" s="2">
        <f t="shared" si="74"/>
        <v>1569467.5</v>
      </c>
      <c r="Q285" s="2">
        <f t="shared" si="74"/>
        <v>82083.529999999984</v>
      </c>
      <c r="R285" s="2">
        <f t="shared" si="74"/>
        <v>211288760.96999997</v>
      </c>
      <c r="S285" s="2">
        <f t="shared" si="74"/>
        <v>52420.18</v>
      </c>
      <c r="T285" s="2">
        <f t="shared" si="74"/>
        <v>0</v>
      </c>
      <c r="U285" s="2">
        <f t="shared" si="74"/>
        <v>25330905.260000002</v>
      </c>
    </row>
    <row r="286" spans="1:22" ht="40.15" customHeight="1" x14ac:dyDescent="0.25">
      <c r="A286" s="53" t="s">
        <v>906</v>
      </c>
      <c r="B286" s="53"/>
      <c r="C286" s="2">
        <f t="shared" ref="C286:U286" si="75">SUM(C287:C288)</f>
        <v>9205122.290000001</v>
      </c>
      <c r="D286" s="2">
        <f t="shared" si="75"/>
        <v>498637.9</v>
      </c>
      <c r="E286" s="2">
        <f t="shared" si="75"/>
        <v>498637.9</v>
      </c>
      <c r="F286" s="2">
        <f t="shared" si="75"/>
        <v>0</v>
      </c>
      <c r="G286" s="2">
        <f t="shared" si="75"/>
        <v>0</v>
      </c>
      <c r="H286" s="2">
        <f t="shared" si="75"/>
        <v>0</v>
      </c>
      <c r="I286" s="2">
        <f t="shared" si="75"/>
        <v>0</v>
      </c>
      <c r="J286" s="2">
        <f t="shared" si="75"/>
        <v>0</v>
      </c>
      <c r="K286" s="13">
        <f t="shared" si="75"/>
        <v>0</v>
      </c>
      <c r="L286" s="2">
        <f t="shared" si="75"/>
        <v>0</v>
      </c>
      <c r="M286" s="2">
        <f t="shared" si="75"/>
        <v>1095.82</v>
      </c>
      <c r="N286" s="2">
        <f t="shared" si="75"/>
        <v>5132919.0999999996</v>
      </c>
      <c r="O286" s="2">
        <f t="shared" si="75"/>
        <v>0</v>
      </c>
      <c r="P286" s="2">
        <f t="shared" si="75"/>
        <v>0</v>
      </c>
      <c r="Q286" s="2">
        <f t="shared" si="75"/>
        <v>1219</v>
      </c>
      <c r="R286" s="2">
        <f t="shared" si="75"/>
        <v>3459521.49</v>
      </c>
      <c r="S286" s="2">
        <f t="shared" si="75"/>
        <v>0</v>
      </c>
      <c r="T286" s="2">
        <f t="shared" si="75"/>
        <v>0</v>
      </c>
      <c r="U286" s="2">
        <f t="shared" si="75"/>
        <v>114043.8</v>
      </c>
    </row>
    <row r="287" spans="1:22" ht="24" customHeight="1" x14ac:dyDescent="0.25">
      <c r="A287" s="49" t="s">
        <v>1122</v>
      </c>
      <c r="B287" s="25" t="s">
        <v>19</v>
      </c>
      <c r="C287" s="2">
        <f>D287+L287+N287+P287+R287+S287+T287+U287</f>
        <v>4387260.9000000004</v>
      </c>
      <c r="D287" s="3">
        <f>SUM(E287:J287)</f>
        <v>242550</v>
      </c>
      <c r="E287" s="3">
        <f>350*693</f>
        <v>242550</v>
      </c>
      <c r="F287" s="3">
        <f>800*0</f>
        <v>0</v>
      </c>
      <c r="G287" s="3">
        <v>0</v>
      </c>
      <c r="H287" s="3">
        <f>400*0</f>
        <v>0</v>
      </c>
      <c r="I287" s="3">
        <v>0</v>
      </c>
      <c r="J287" s="3">
        <f>350*0</f>
        <v>0</v>
      </c>
      <c r="K287" s="4">
        <v>0</v>
      </c>
      <c r="L287" s="3">
        <v>0</v>
      </c>
      <c r="M287" s="3">
        <v>496.42</v>
      </c>
      <c r="N287" s="3">
        <v>2477386.25</v>
      </c>
      <c r="O287" s="3">
        <v>0</v>
      </c>
      <c r="P287" s="3">
        <v>0</v>
      </c>
      <c r="Q287" s="3">
        <v>569</v>
      </c>
      <c r="R287" s="3">
        <v>1611460.79</v>
      </c>
      <c r="S287" s="3">
        <v>0</v>
      </c>
      <c r="T287" s="3">
        <v>0</v>
      </c>
      <c r="U287" s="3">
        <v>55863.86</v>
      </c>
      <c r="V287" s="5">
        <f>N287/M287</f>
        <v>4990.5045123081263</v>
      </c>
    </row>
    <row r="288" spans="1:22" ht="24" customHeight="1" x14ac:dyDescent="0.25">
      <c r="A288" s="49" t="s">
        <v>1123</v>
      </c>
      <c r="B288" s="26" t="s">
        <v>21</v>
      </c>
      <c r="C288" s="2">
        <f>D288+L288+N288+P288+R288+S288+T288+U288</f>
        <v>4817861.3900000006</v>
      </c>
      <c r="D288" s="3">
        <f>SUM(E288:J288)</f>
        <v>256087.9</v>
      </c>
      <c r="E288" s="3">
        <v>256087.9</v>
      </c>
      <c r="F288" s="3">
        <f>800*0</f>
        <v>0</v>
      </c>
      <c r="G288" s="3">
        <v>0</v>
      </c>
      <c r="H288" s="3">
        <f>400*0</f>
        <v>0</v>
      </c>
      <c r="I288" s="3">
        <v>0</v>
      </c>
      <c r="J288" s="3">
        <f>350*0</f>
        <v>0</v>
      </c>
      <c r="K288" s="4">
        <v>0</v>
      </c>
      <c r="L288" s="3">
        <v>0</v>
      </c>
      <c r="M288" s="3">
        <v>599.4</v>
      </c>
      <c r="N288" s="3">
        <v>2655532.85</v>
      </c>
      <c r="O288" s="3">
        <v>0</v>
      </c>
      <c r="P288" s="3">
        <v>0</v>
      </c>
      <c r="Q288" s="3">
        <v>650</v>
      </c>
      <c r="R288" s="3">
        <v>1848060.7</v>
      </c>
      <c r="S288" s="3">
        <v>0</v>
      </c>
      <c r="T288" s="3">
        <v>0</v>
      </c>
      <c r="U288" s="3">
        <v>58179.94</v>
      </c>
      <c r="V288" s="5">
        <f>N288/M288</f>
        <v>4430.3184017350686</v>
      </c>
    </row>
    <row r="289" spans="1:22" ht="40.15" customHeight="1" x14ac:dyDescent="0.25">
      <c r="A289" s="53" t="s">
        <v>0</v>
      </c>
      <c r="B289" s="53"/>
      <c r="C289" s="2">
        <f t="shared" ref="C289:U289" si="76">SUM(C290:C308)</f>
        <v>98735767.409999996</v>
      </c>
      <c r="D289" s="2">
        <f t="shared" si="76"/>
        <v>7436576.3999999994</v>
      </c>
      <c r="E289" s="2">
        <f t="shared" si="76"/>
        <v>1881183</v>
      </c>
      <c r="F289" s="2">
        <f t="shared" si="76"/>
        <v>2739651.8</v>
      </c>
      <c r="G289" s="2">
        <f t="shared" si="76"/>
        <v>647216.19999999995</v>
      </c>
      <c r="H289" s="2">
        <f t="shared" si="76"/>
        <v>1083258.2</v>
      </c>
      <c r="I289" s="2">
        <f t="shared" si="76"/>
        <v>1085267.2</v>
      </c>
      <c r="J289" s="2">
        <f t="shared" si="76"/>
        <v>0</v>
      </c>
      <c r="K289" s="13">
        <f t="shared" si="76"/>
        <v>10</v>
      </c>
      <c r="L289" s="2">
        <f t="shared" si="76"/>
        <v>21908867.84</v>
      </c>
      <c r="M289" s="2">
        <f t="shared" si="76"/>
        <v>9411.4299999999985</v>
      </c>
      <c r="N289" s="2">
        <f t="shared" si="76"/>
        <v>40492927.57</v>
      </c>
      <c r="O289" s="2">
        <f t="shared" si="76"/>
        <v>498</v>
      </c>
      <c r="P289" s="2">
        <f t="shared" si="76"/>
        <v>471445</v>
      </c>
      <c r="Q289" s="2">
        <f t="shared" si="76"/>
        <v>9236.7999999999993</v>
      </c>
      <c r="R289" s="2">
        <f t="shared" si="76"/>
        <v>25833161.600000001</v>
      </c>
      <c r="S289" s="2">
        <f t="shared" si="76"/>
        <v>0</v>
      </c>
      <c r="T289" s="2">
        <f t="shared" si="76"/>
        <v>0</v>
      </c>
      <c r="U289" s="2">
        <f t="shared" si="76"/>
        <v>2592789</v>
      </c>
    </row>
    <row r="290" spans="1:22" ht="24" customHeight="1" x14ac:dyDescent="0.25">
      <c r="A290" s="48" t="s">
        <v>1124</v>
      </c>
      <c r="B290" s="20" t="s">
        <v>42</v>
      </c>
      <c r="C290" s="2">
        <f t="shared" ref="C290:C308" si="77">D290+L290+N290+P290+R290+S290+T290+U290</f>
        <v>4342584</v>
      </c>
      <c r="D290" s="3">
        <f>SUM(E290:J290)</f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4">
        <v>0</v>
      </c>
      <c r="L290" s="3">
        <v>0</v>
      </c>
      <c r="M290" s="3">
        <v>804</v>
      </c>
      <c r="N290" s="3">
        <v>4342584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5">
        <f t="shared" ref="V290:V308" si="78">N290/M290</f>
        <v>5401.2238805970146</v>
      </c>
    </row>
    <row r="291" spans="1:22" ht="24" customHeight="1" x14ac:dyDescent="0.25">
      <c r="A291" s="48" t="s">
        <v>1125</v>
      </c>
      <c r="B291" s="20" t="s">
        <v>45</v>
      </c>
      <c r="C291" s="2">
        <f t="shared" si="77"/>
        <v>1403380</v>
      </c>
      <c r="D291" s="3">
        <f>SUM(E291:J291)</f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4">
        <v>0</v>
      </c>
      <c r="L291" s="3">
        <v>0</v>
      </c>
      <c r="M291" s="3">
        <v>255.16</v>
      </c>
      <c r="N291" s="3">
        <v>1403380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5">
        <f t="shared" si="78"/>
        <v>5500</v>
      </c>
    </row>
    <row r="292" spans="1:22" ht="24" customHeight="1" x14ac:dyDescent="0.25">
      <c r="A292" s="48" t="s">
        <v>1126</v>
      </c>
      <c r="B292" s="20" t="s">
        <v>30</v>
      </c>
      <c r="C292" s="2">
        <f t="shared" si="77"/>
        <v>8641715.9100000001</v>
      </c>
      <c r="D292" s="3">
        <f>SUM(E292:J292)</f>
        <v>1732618.5999999999</v>
      </c>
      <c r="E292" s="3">
        <f>350*996.4</f>
        <v>348740</v>
      </c>
      <c r="F292" s="3">
        <f>1050*996.4</f>
        <v>1046220</v>
      </c>
      <c r="G292" s="3">
        <v>58998.2</v>
      </c>
      <c r="H292" s="3">
        <v>38673</v>
      </c>
      <c r="I292" s="3">
        <v>239987.4</v>
      </c>
      <c r="J292" s="3">
        <f>350*0</f>
        <v>0</v>
      </c>
      <c r="K292" s="4">
        <v>0</v>
      </c>
      <c r="L292" s="3">
        <v>0</v>
      </c>
      <c r="M292" s="3">
        <v>724.8</v>
      </c>
      <c r="N292" s="3">
        <v>3980451.6</v>
      </c>
      <c r="O292" s="3">
        <v>498</v>
      </c>
      <c r="P292" s="3">
        <v>471445</v>
      </c>
      <c r="Q292" s="3">
        <v>858</v>
      </c>
      <c r="R292" s="3">
        <v>2334746</v>
      </c>
      <c r="S292" s="3">
        <v>0</v>
      </c>
      <c r="T292" s="3">
        <v>0</v>
      </c>
      <c r="U292" s="3">
        <v>122454.71</v>
      </c>
      <c r="V292" s="5">
        <f t="shared" si="78"/>
        <v>5491.7930463576167</v>
      </c>
    </row>
    <row r="293" spans="1:22" ht="24" customHeight="1" x14ac:dyDescent="0.25">
      <c r="A293" s="48" t="s">
        <v>1127</v>
      </c>
      <c r="B293" s="20" t="s">
        <v>49</v>
      </c>
      <c r="C293" s="2">
        <f t="shared" si="77"/>
        <v>5034090</v>
      </c>
      <c r="D293" s="3">
        <f>SUM(E293:J293)</f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973.74</v>
      </c>
      <c r="N293" s="3">
        <v>5034090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5">
        <f t="shared" si="78"/>
        <v>5169.8502680386964</v>
      </c>
    </row>
    <row r="294" spans="1:22" ht="24" customHeight="1" x14ac:dyDescent="0.25">
      <c r="A294" s="48" t="s">
        <v>1128</v>
      </c>
      <c r="B294" s="18" t="s">
        <v>789</v>
      </c>
      <c r="C294" s="2">
        <f t="shared" si="77"/>
        <v>427448.83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4">
        <v>0</v>
      </c>
      <c r="L294" s="3">
        <v>0</v>
      </c>
      <c r="M294" s="3">
        <v>0</v>
      </c>
      <c r="N294" s="19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427448.83</v>
      </c>
      <c r="V294" s="5" t="e">
        <f t="shared" si="78"/>
        <v>#DIV/0!</v>
      </c>
    </row>
    <row r="295" spans="1:22" ht="24" customHeight="1" x14ac:dyDescent="0.25">
      <c r="A295" s="48" t="s">
        <v>1129</v>
      </c>
      <c r="B295" s="20" t="s">
        <v>52</v>
      </c>
      <c r="C295" s="2">
        <f t="shared" si="77"/>
        <v>420367.69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0</v>
      </c>
      <c r="N295" s="19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420367.69</v>
      </c>
      <c r="V295" s="5" t="e">
        <f t="shared" si="78"/>
        <v>#DIV/0!</v>
      </c>
    </row>
    <row r="296" spans="1:22" ht="24" customHeight="1" x14ac:dyDescent="0.25">
      <c r="A296" s="48" t="s">
        <v>1130</v>
      </c>
      <c r="B296" s="20" t="s">
        <v>50</v>
      </c>
      <c r="C296" s="2">
        <f t="shared" si="77"/>
        <v>2582996.2599999998</v>
      </c>
      <c r="D296" s="3">
        <f t="shared" ref="D296:D308" si="79">SUM(E296:J296)</f>
        <v>0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4">
        <v>0</v>
      </c>
      <c r="L296" s="3">
        <v>0</v>
      </c>
      <c r="M296" s="3">
        <v>496.6</v>
      </c>
      <c r="N296" s="3">
        <v>2582996.2599999998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5">
        <f t="shared" si="78"/>
        <v>5201.3617801047112</v>
      </c>
    </row>
    <row r="297" spans="1:22" ht="24" customHeight="1" x14ac:dyDescent="0.25">
      <c r="A297" s="48" t="s">
        <v>1131</v>
      </c>
      <c r="B297" s="18" t="s">
        <v>56</v>
      </c>
      <c r="C297" s="2">
        <f t="shared" si="77"/>
        <v>3051154.77</v>
      </c>
      <c r="D297" s="3">
        <f t="shared" si="79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554.79999999999995</v>
      </c>
      <c r="N297" s="3">
        <v>3051154.77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5">
        <f t="shared" si="78"/>
        <v>5499.5579848594089</v>
      </c>
    </row>
    <row r="298" spans="1:22" ht="24" customHeight="1" x14ac:dyDescent="0.25">
      <c r="A298" s="48" t="s">
        <v>1132</v>
      </c>
      <c r="B298" s="20" t="s">
        <v>31</v>
      </c>
      <c r="C298" s="2">
        <f t="shared" si="77"/>
        <v>3795805.94</v>
      </c>
      <c r="D298" s="3">
        <f t="shared" si="79"/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1096.3</v>
      </c>
      <c r="N298" s="3">
        <v>3795805.94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5">
        <f t="shared" si="78"/>
        <v>3462.378856152513</v>
      </c>
    </row>
    <row r="299" spans="1:22" ht="25.15" customHeight="1" x14ac:dyDescent="0.25">
      <c r="A299" s="48" t="s">
        <v>1133</v>
      </c>
      <c r="B299" s="20" t="s">
        <v>910</v>
      </c>
      <c r="C299" s="2">
        <f t="shared" si="77"/>
        <v>14021461.279999999</v>
      </c>
      <c r="D299" s="3">
        <f t="shared" si="79"/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6</v>
      </c>
      <c r="L299" s="3">
        <v>13523876.699999999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497584.58</v>
      </c>
      <c r="V299" s="5" t="e">
        <f t="shared" si="78"/>
        <v>#DIV/0!</v>
      </c>
    </row>
    <row r="300" spans="1:22" ht="25.15" customHeight="1" x14ac:dyDescent="0.25">
      <c r="A300" s="48" t="s">
        <v>1134</v>
      </c>
      <c r="B300" s="20" t="s">
        <v>32</v>
      </c>
      <c r="C300" s="2">
        <f t="shared" si="77"/>
        <v>957241.2</v>
      </c>
      <c r="D300" s="3">
        <f t="shared" si="79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330.02</v>
      </c>
      <c r="N300" s="3">
        <v>957241.2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5">
        <f t="shared" si="78"/>
        <v>2900.5551178716441</v>
      </c>
    </row>
    <row r="301" spans="1:22" ht="25.15" customHeight="1" x14ac:dyDescent="0.25">
      <c r="A301" s="48" t="s">
        <v>1135</v>
      </c>
      <c r="B301" s="20" t="s">
        <v>59</v>
      </c>
      <c r="C301" s="2">
        <f t="shared" si="77"/>
        <v>4819705</v>
      </c>
      <c r="D301" s="3">
        <f t="shared" si="79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876.31</v>
      </c>
      <c r="N301" s="3">
        <f>M301*5500</f>
        <v>4819705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5">
        <f t="shared" si="78"/>
        <v>5500</v>
      </c>
    </row>
    <row r="302" spans="1:22" ht="25.15" customHeight="1" x14ac:dyDescent="0.25">
      <c r="A302" s="48" t="s">
        <v>1136</v>
      </c>
      <c r="B302" s="20" t="s">
        <v>58</v>
      </c>
      <c r="C302" s="2">
        <f t="shared" si="77"/>
        <v>103983.92</v>
      </c>
      <c r="D302" s="3">
        <f t="shared" si="79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0</v>
      </c>
      <c r="N302" s="3">
        <f>M302*5500</f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103983.92</v>
      </c>
      <c r="V302" s="5" t="e">
        <f t="shared" si="78"/>
        <v>#DIV/0!</v>
      </c>
    </row>
    <row r="303" spans="1:22" ht="25.15" customHeight="1" x14ac:dyDescent="0.25">
      <c r="A303" s="48" t="s">
        <v>1137</v>
      </c>
      <c r="B303" s="20" t="s">
        <v>62</v>
      </c>
      <c r="C303" s="2">
        <f t="shared" si="77"/>
        <v>349158.1</v>
      </c>
      <c r="D303" s="3">
        <f t="shared" si="79"/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0</v>
      </c>
      <c r="L303" s="3">
        <v>0</v>
      </c>
      <c r="M303" s="3">
        <v>0</v>
      </c>
      <c r="N303" s="3">
        <f>M303*3686</f>
        <v>0</v>
      </c>
      <c r="O303" s="3">
        <v>0</v>
      </c>
      <c r="P303" s="3">
        <v>0</v>
      </c>
      <c r="Q303" s="3">
        <v>0</v>
      </c>
      <c r="R303" s="3">
        <f>Q303*3000</f>
        <v>0</v>
      </c>
      <c r="S303" s="3">
        <v>0</v>
      </c>
      <c r="T303" s="3">
        <v>0</v>
      </c>
      <c r="U303" s="3">
        <v>349158.1</v>
      </c>
      <c r="V303" s="5" t="e">
        <f t="shared" si="78"/>
        <v>#DIV/0!</v>
      </c>
    </row>
    <row r="304" spans="1:22" ht="25.15" customHeight="1" x14ac:dyDescent="0.25">
      <c r="A304" s="48" t="s">
        <v>1138</v>
      </c>
      <c r="B304" s="20" t="s">
        <v>758</v>
      </c>
      <c r="C304" s="2">
        <f t="shared" si="77"/>
        <v>11139009.6</v>
      </c>
      <c r="D304" s="3">
        <f t="shared" si="79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997</v>
      </c>
      <c r="N304" s="3">
        <v>3333591.6</v>
      </c>
      <c r="O304" s="3">
        <v>0</v>
      </c>
      <c r="P304" s="3">
        <v>0</v>
      </c>
      <c r="Q304" s="3">
        <v>2940</v>
      </c>
      <c r="R304" s="3">
        <v>7805418</v>
      </c>
      <c r="S304" s="3">
        <v>0</v>
      </c>
      <c r="T304" s="3">
        <v>0</v>
      </c>
      <c r="U304" s="3">
        <v>0</v>
      </c>
      <c r="V304" s="5">
        <f t="shared" si="78"/>
        <v>3343.6224674022069</v>
      </c>
    </row>
    <row r="305" spans="1:22" ht="25.15" customHeight="1" x14ac:dyDescent="0.25">
      <c r="A305" s="48" t="s">
        <v>1139</v>
      </c>
      <c r="B305" s="18" t="s">
        <v>34</v>
      </c>
      <c r="C305" s="2">
        <f t="shared" si="77"/>
        <v>4118881.2</v>
      </c>
      <c r="D305" s="3">
        <f t="shared" si="79"/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1240.4000000000001</v>
      </c>
      <c r="N305" s="3">
        <v>4118881.2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5">
        <f t="shared" si="78"/>
        <v>3320.6072234762978</v>
      </c>
    </row>
    <row r="306" spans="1:22" ht="25.15" customHeight="1" x14ac:dyDescent="0.25">
      <c r="A306" s="48" t="s">
        <v>1140</v>
      </c>
      <c r="B306" s="20" t="s">
        <v>772</v>
      </c>
      <c r="C306" s="2">
        <f t="shared" si="77"/>
        <v>8750299.8599999994</v>
      </c>
      <c r="D306" s="3">
        <f t="shared" si="79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4</v>
      </c>
      <c r="L306" s="3">
        <v>8384991.1399999997</v>
      </c>
      <c r="M306" s="3">
        <v>0</v>
      </c>
      <c r="N306" s="19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365308.72</v>
      </c>
      <c r="V306" s="5" t="e">
        <f t="shared" si="78"/>
        <v>#DIV/0!</v>
      </c>
    </row>
    <row r="307" spans="1:22" ht="25.15" customHeight="1" x14ac:dyDescent="0.25">
      <c r="A307" s="48" t="s">
        <v>1141</v>
      </c>
      <c r="B307" s="18" t="s">
        <v>35</v>
      </c>
      <c r="C307" s="2">
        <f t="shared" si="77"/>
        <v>15692997.6</v>
      </c>
      <c r="D307" s="3">
        <f t="shared" si="79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5438.8</v>
      </c>
      <c r="R307" s="3">
        <v>15692997.6</v>
      </c>
      <c r="S307" s="3">
        <v>0</v>
      </c>
      <c r="T307" s="3">
        <v>0</v>
      </c>
      <c r="U307" s="3">
        <v>0</v>
      </c>
      <c r="V307" s="5" t="e">
        <f t="shared" si="78"/>
        <v>#DIV/0!</v>
      </c>
    </row>
    <row r="308" spans="1:22" ht="25.15" customHeight="1" x14ac:dyDescent="0.25">
      <c r="A308" s="48" t="s">
        <v>1142</v>
      </c>
      <c r="B308" s="18" t="s">
        <v>36</v>
      </c>
      <c r="C308" s="2">
        <f t="shared" si="77"/>
        <v>9083486.25</v>
      </c>
      <c r="D308" s="3">
        <f t="shared" si="79"/>
        <v>5703957.7999999998</v>
      </c>
      <c r="E308" s="3">
        <v>1532443</v>
      </c>
      <c r="F308" s="3">
        <v>1693431.8</v>
      </c>
      <c r="G308" s="3">
        <v>588218</v>
      </c>
      <c r="H308" s="3">
        <v>1044585.2</v>
      </c>
      <c r="I308" s="3">
        <v>845279.8</v>
      </c>
      <c r="J308" s="3">
        <f>350*0</f>
        <v>0</v>
      </c>
      <c r="K308" s="4">
        <v>0</v>
      </c>
      <c r="L308" s="3">
        <v>0</v>
      </c>
      <c r="M308" s="3">
        <v>1062.3</v>
      </c>
      <c r="N308" s="3">
        <v>3073046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306482.45</v>
      </c>
      <c r="V308" s="5">
        <f t="shared" si="78"/>
        <v>2892.8231196460511</v>
      </c>
    </row>
    <row r="309" spans="1:22" ht="42.95" customHeight="1" x14ac:dyDescent="0.25">
      <c r="A309" s="53" t="s">
        <v>28</v>
      </c>
      <c r="B309" s="53"/>
      <c r="C309" s="2">
        <f t="shared" ref="C309:U309" si="80">SUM(C310)</f>
        <v>100972.17</v>
      </c>
      <c r="D309" s="2">
        <f t="shared" si="80"/>
        <v>0</v>
      </c>
      <c r="E309" s="2">
        <f t="shared" si="80"/>
        <v>0</v>
      </c>
      <c r="F309" s="2">
        <f t="shared" si="80"/>
        <v>0</v>
      </c>
      <c r="G309" s="2">
        <f t="shared" si="80"/>
        <v>0</v>
      </c>
      <c r="H309" s="2">
        <f t="shared" si="80"/>
        <v>0</v>
      </c>
      <c r="I309" s="2">
        <f t="shared" si="80"/>
        <v>0</v>
      </c>
      <c r="J309" s="2">
        <f t="shared" si="80"/>
        <v>0</v>
      </c>
      <c r="K309" s="13">
        <f t="shared" si="80"/>
        <v>0</v>
      </c>
      <c r="L309" s="2">
        <f t="shared" si="80"/>
        <v>0</v>
      </c>
      <c r="M309" s="2">
        <f t="shared" si="80"/>
        <v>0</v>
      </c>
      <c r="N309" s="2">
        <f t="shared" si="80"/>
        <v>0</v>
      </c>
      <c r="O309" s="2">
        <f t="shared" si="80"/>
        <v>0</v>
      </c>
      <c r="P309" s="2">
        <f t="shared" si="80"/>
        <v>0</v>
      </c>
      <c r="Q309" s="2">
        <f t="shared" si="80"/>
        <v>0</v>
      </c>
      <c r="R309" s="2">
        <f t="shared" si="80"/>
        <v>0</v>
      </c>
      <c r="S309" s="2">
        <f t="shared" si="80"/>
        <v>0</v>
      </c>
      <c r="T309" s="2">
        <f t="shared" si="80"/>
        <v>0</v>
      </c>
      <c r="U309" s="2">
        <f t="shared" si="80"/>
        <v>100972.17</v>
      </c>
      <c r="V309" s="17">
        <f>C309</f>
        <v>100972.17</v>
      </c>
    </row>
    <row r="310" spans="1:22" ht="25.15" customHeight="1" x14ac:dyDescent="0.25">
      <c r="A310" s="49" t="s">
        <v>1143</v>
      </c>
      <c r="B310" s="20" t="s">
        <v>29</v>
      </c>
      <c r="C310" s="2">
        <f>D310+L310+N310+P310+R310+S310+T310+U310</f>
        <v>100972.17</v>
      </c>
      <c r="D310" s="3">
        <f>SUM(E310:J310)</f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0</v>
      </c>
      <c r="L310" s="3">
        <v>0</v>
      </c>
      <c r="M310" s="3">
        <v>0</v>
      </c>
      <c r="N310" s="3">
        <f>M310*5500</f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100972.17</v>
      </c>
      <c r="V310" s="5" t="e">
        <f>N310/M310</f>
        <v>#DIV/0!</v>
      </c>
    </row>
    <row r="311" spans="1:22" ht="42.95" customHeight="1" x14ac:dyDescent="0.25">
      <c r="A311" s="53" t="s">
        <v>70</v>
      </c>
      <c r="B311" s="53"/>
      <c r="C311" s="2">
        <f t="shared" ref="C311:U311" si="81">SUM(C312:C314)</f>
        <v>7136655.46</v>
      </c>
      <c r="D311" s="2">
        <f t="shared" si="81"/>
        <v>0</v>
      </c>
      <c r="E311" s="2">
        <f t="shared" si="81"/>
        <v>0</v>
      </c>
      <c r="F311" s="2">
        <f t="shared" si="81"/>
        <v>0</v>
      </c>
      <c r="G311" s="2">
        <f t="shared" si="81"/>
        <v>0</v>
      </c>
      <c r="H311" s="2">
        <f t="shared" si="81"/>
        <v>0</v>
      </c>
      <c r="I311" s="2">
        <f t="shared" si="81"/>
        <v>0</v>
      </c>
      <c r="J311" s="2">
        <f t="shared" si="81"/>
        <v>0</v>
      </c>
      <c r="K311" s="13">
        <f t="shared" si="81"/>
        <v>0</v>
      </c>
      <c r="L311" s="2">
        <f t="shared" si="81"/>
        <v>0</v>
      </c>
      <c r="M311" s="2">
        <f t="shared" si="81"/>
        <v>1302.0999999999999</v>
      </c>
      <c r="N311" s="2">
        <f t="shared" si="81"/>
        <v>6894899.5899999999</v>
      </c>
      <c r="O311" s="2">
        <f t="shared" si="81"/>
        <v>0</v>
      </c>
      <c r="P311" s="2">
        <f t="shared" si="81"/>
        <v>0</v>
      </c>
      <c r="Q311" s="2">
        <f t="shared" si="81"/>
        <v>0</v>
      </c>
      <c r="R311" s="2">
        <f t="shared" si="81"/>
        <v>0</v>
      </c>
      <c r="S311" s="2">
        <f t="shared" si="81"/>
        <v>0</v>
      </c>
      <c r="T311" s="2">
        <f t="shared" si="81"/>
        <v>0</v>
      </c>
      <c r="U311" s="2">
        <f t="shared" si="81"/>
        <v>241755.87</v>
      </c>
    </row>
    <row r="312" spans="1:22" ht="25.15" customHeight="1" x14ac:dyDescent="0.25">
      <c r="A312" s="48" t="s">
        <v>1144</v>
      </c>
      <c r="B312" s="20" t="s">
        <v>753</v>
      </c>
      <c r="C312" s="2">
        <f>D312+L312+N312+P312+R312+S312+T312+U312</f>
        <v>241755.87</v>
      </c>
      <c r="D312" s="3">
        <f>SUM(E312:J312)</f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10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241755.87</v>
      </c>
      <c r="V312" s="5" t="e">
        <f>N312/M312</f>
        <v>#DIV/0!</v>
      </c>
    </row>
    <row r="313" spans="1:22" ht="25.15" customHeight="1" x14ac:dyDescent="0.25">
      <c r="A313" s="48" t="s">
        <v>1145</v>
      </c>
      <c r="B313" s="20" t="s">
        <v>754</v>
      </c>
      <c r="C313" s="2">
        <f>D313+L313+N313+P313+R313+S313+T313+U313</f>
        <v>4381157.46</v>
      </c>
      <c r="D313" s="3">
        <f>SUM(E313:J313)</f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4">
        <v>0</v>
      </c>
      <c r="L313" s="3">
        <v>0</v>
      </c>
      <c r="M313" s="3">
        <v>807.1</v>
      </c>
      <c r="N313" s="3">
        <v>4381157.46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9">
        <v>0</v>
      </c>
      <c r="U313" s="3">
        <v>0</v>
      </c>
      <c r="V313" s="5">
        <f>N313/M313</f>
        <v>5428.2709205798537</v>
      </c>
    </row>
    <row r="314" spans="1:22" ht="25.15" customHeight="1" x14ac:dyDescent="0.25">
      <c r="A314" s="48" t="s">
        <v>1146</v>
      </c>
      <c r="B314" s="20" t="s">
        <v>755</v>
      </c>
      <c r="C314" s="2">
        <f>D314+L314+N314+P314+R314+S314+T314+U314</f>
        <v>2513742.13</v>
      </c>
      <c r="D314" s="3">
        <f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495</v>
      </c>
      <c r="N314" s="3">
        <v>2513742.13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9">
        <v>0</v>
      </c>
      <c r="U314" s="3">
        <v>0</v>
      </c>
      <c r="V314" s="5">
        <f>N314/M314</f>
        <v>5078.2669292929295</v>
      </c>
    </row>
    <row r="315" spans="1:22" ht="42.95" customHeight="1" x14ac:dyDescent="0.25">
      <c r="A315" s="53" t="s">
        <v>2</v>
      </c>
      <c r="B315" s="53"/>
      <c r="C315" s="2">
        <f t="shared" ref="C315:U315" si="82">SUM(C316:C317)</f>
        <v>5038178.04</v>
      </c>
      <c r="D315" s="2">
        <f t="shared" si="82"/>
        <v>0</v>
      </c>
      <c r="E315" s="2">
        <f t="shared" si="82"/>
        <v>0</v>
      </c>
      <c r="F315" s="2">
        <f t="shared" si="82"/>
        <v>0</v>
      </c>
      <c r="G315" s="2">
        <f t="shared" si="82"/>
        <v>0</v>
      </c>
      <c r="H315" s="2">
        <f t="shared" si="82"/>
        <v>0</v>
      </c>
      <c r="I315" s="2">
        <f t="shared" si="82"/>
        <v>0</v>
      </c>
      <c r="J315" s="2">
        <f t="shared" si="82"/>
        <v>0</v>
      </c>
      <c r="K315" s="13">
        <f t="shared" si="82"/>
        <v>0</v>
      </c>
      <c r="L315" s="2">
        <f t="shared" si="82"/>
        <v>0</v>
      </c>
      <c r="M315" s="2">
        <f t="shared" si="82"/>
        <v>1019.4</v>
      </c>
      <c r="N315" s="2">
        <f t="shared" si="82"/>
        <v>5038178.04</v>
      </c>
      <c r="O315" s="2">
        <f t="shared" si="82"/>
        <v>0</v>
      </c>
      <c r="P315" s="2">
        <f t="shared" si="82"/>
        <v>0</v>
      </c>
      <c r="Q315" s="2">
        <f t="shared" si="82"/>
        <v>0</v>
      </c>
      <c r="R315" s="2">
        <f t="shared" si="82"/>
        <v>0</v>
      </c>
      <c r="S315" s="2">
        <f t="shared" si="82"/>
        <v>0</v>
      </c>
      <c r="T315" s="2">
        <f t="shared" si="82"/>
        <v>0</v>
      </c>
      <c r="U315" s="2">
        <f t="shared" si="82"/>
        <v>0</v>
      </c>
    </row>
    <row r="316" spans="1:22" ht="25.15" customHeight="1" x14ac:dyDescent="0.25">
      <c r="A316" s="49" t="s">
        <v>1147</v>
      </c>
      <c r="B316" s="20" t="s">
        <v>74</v>
      </c>
      <c r="C316" s="2">
        <f>D316+L316+N316+P316+R316+S316+T316+U316</f>
        <v>2531403.33</v>
      </c>
      <c r="D316" s="3">
        <f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4">
        <v>0</v>
      </c>
      <c r="L316" s="3">
        <v>0</v>
      </c>
      <c r="M316" s="9">
        <v>509.7</v>
      </c>
      <c r="N316" s="3">
        <v>2531403.33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9">
        <v>0</v>
      </c>
      <c r="V316" s="5">
        <f>N316/M316</f>
        <v>4966.4573866980581</v>
      </c>
    </row>
    <row r="317" spans="1:22" ht="25.15" customHeight="1" x14ac:dyDescent="0.25">
      <c r="A317" s="49" t="s">
        <v>1148</v>
      </c>
      <c r="B317" s="20" t="s">
        <v>75</v>
      </c>
      <c r="C317" s="2">
        <f>D317+L317+N317+P317+R317+S317+T317+U317</f>
        <v>2506774.71</v>
      </c>
      <c r="D317" s="3">
        <f>SUM(E317:J317)</f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9">
        <v>509.7</v>
      </c>
      <c r="N317" s="3">
        <v>2506774.71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9">
        <v>0</v>
      </c>
      <c r="V317" s="5">
        <f>N317/M317</f>
        <v>4918.1375515008831</v>
      </c>
    </row>
    <row r="318" spans="1:22" ht="45" customHeight="1" x14ac:dyDescent="0.25">
      <c r="A318" s="53" t="s">
        <v>76</v>
      </c>
      <c r="B318" s="53"/>
      <c r="C318" s="2">
        <f t="shared" ref="C318:U318" si="83">SUM(C319)</f>
        <v>71020.7</v>
      </c>
      <c r="D318" s="2">
        <f t="shared" si="83"/>
        <v>0</v>
      </c>
      <c r="E318" s="2">
        <f t="shared" si="83"/>
        <v>0</v>
      </c>
      <c r="F318" s="2">
        <f t="shared" si="83"/>
        <v>0</v>
      </c>
      <c r="G318" s="2">
        <f t="shared" si="83"/>
        <v>0</v>
      </c>
      <c r="H318" s="2">
        <f t="shared" si="83"/>
        <v>0</v>
      </c>
      <c r="I318" s="2">
        <f t="shared" si="83"/>
        <v>0</v>
      </c>
      <c r="J318" s="2">
        <f t="shared" si="83"/>
        <v>0</v>
      </c>
      <c r="K318" s="13">
        <f t="shared" si="83"/>
        <v>0</v>
      </c>
      <c r="L318" s="2">
        <f t="shared" si="83"/>
        <v>0</v>
      </c>
      <c r="M318" s="2">
        <f t="shared" si="83"/>
        <v>0</v>
      </c>
      <c r="N318" s="2">
        <f t="shared" si="83"/>
        <v>0</v>
      </c>
      <c r="O318" s="2">
        <f t="shared" si="83"/>
        <v>0</v>
      </c>
      <c r="P318" s="2">
        <f t="shared" si="83"/>
        <v>0</v>
      </c>
      <c r="Q318" s="2">
        <f t="shared" si="83"/>
        <v>0</v>
      </c>
      <c r="R318" s="2">
        <f t="shared" si="83"/>
        <v>0</v>
      </c>
      <c r="S318" s="2">
        <f t="shared" si="83"/>
        <v>0</v>
      </c>
      <c r="T318" s="2">
        <f t="shared" si="83"/>
        <v>0</v>
      </c>
      <c r="U318" s="2">
        <f t="shared" si="83"/>
        <v>71020.7</v>
      </c>
      <c r="V318" s="17">
        <f>C318+C714</f>
        <v>1241020.7</v>
      </c>
    </row>
    <row r="319" spans="1:22" ht="25.15" customHeight="1" x14ac:dyDescent="0.25">
      <c r="A319" s="48" t="s">
        <v>1149</v>
      </c>
      <c r="B319" s="1" t="s">
        <v>77</v>
      </c>
      <c r="C319" s="2">
        <f>D319+L319+N319+P319+R319+S319+T319+U319</f>
        <v>71020.7</v>
      </c>
      <c r="D319" s="3">
        <f>SUM(E319:J319)</f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f>350*0</f>
        <v>0</v>
      </c>
      <c r="K319" s="10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3">
        <v>0</v>
      </c>
      <c r="S319" s="9">
        <v>0</v>
      </c>
      <c r="T319" s="9">
        <v>0</v>
      </c>
      <c r="U319" s="9">
        <v>71020.7</v>
      </c>
      <c r="V319" s="5" t="e">
        <f>N319/M319</f>
        <v>#DIV/0!</v>
      </c>
    </row>
    <row r="320" spans="1:22" ht="45" customHeight="1" x14ac:dyDescent="0.25">
      <c r="A320" s="53" t="s">
        <v>735</v>
      </c>
      <c r="B320" s="53"/>
      <c r="C320" s="2">
        <f t="shared" ref="C320:U320" si="84">SUM(C321:C322)</f>
        <v>3892881.29</v>
      </c>
      <c r="D320" s="2">
        <f t="shared" si="84"/>
        <v>0</v>
      </c>
      <c r="E320" s="2">
        <f t="shared" si="84"/>
        <v>0</v>
      </c>
      <c r="F320" s="2">
        <f t="shared" si="84"/>
        <v>0</v>
      </c>
      <c r="G320" s="2">
        <f t="shared" si="84"/>
        <v>0</v>
      </c>
      <c r="H320" s="2">
        <f t="shared" si="84"/>
        <v>0</v>
      </c>
      <c r="I320" s="2">
        <f t="shared" si="84"/>
        <v>0</v>
      </c>
      <c r="J320" s="2">
        <f t="shared" si="84"/>
        <v>0</v>
      </c>
      <c r="K320" s="13">
        <f t="shared" si="84"/>
        <v>0</v>
      </c>
      <c r="L320" s="2">
        <f t="shared" si="84"/>
        <v>0</v>
      </c>
      <c r="M320" s="2">
        <f t="shared" si="84"/>
        <v>341.2</v>
      </c>
      <c r="N320" s="2">
        <f t="shared" si="84"/>
        <v>1158583.52</v>
      </c>
      <c r="O320" s="2">
        <f t="shared" si="84"/>
        <v>0</v>
      </c>
      <c r="P320" s="2">
        <f t="shared" si="84"/>
        <v>0</v>
      </c>
      <c r="Q320" s="2">
        <f t="shared" si="84"/>
        <v>855</v>
      </c>
      <c r="R320" s="2">
        <f t="shared" si="84"/>
        <v>2565000</v>
      </c>
      <c r="S320" s="2">
        <f t="shared" si="84"/>
        <v>0</v>
      </c>
      <c r="T320" s="2">
        <f t="shared" si="84"/>
        <v>0</v>
      </c>
      <c r="U320" s="2">
        <f t="shared" si="84"/>
        <v>169297.77</v>
      </c>
    </row>
    <row r="321" spans="1:258" ht="25.15" customHeight="1" x14ac:dyDescent="0.25">
      <c r="A321" s="49" t="s">
        <v>1150</v>
      </c>
      <c r="B321" s="20" t="s">
        <v>81</v>
      </c>
      <c r="C321" s="2">
        <f>D321+L321+N321+P321+R321+S321+T321+U321</f>
        <v>169297.77</v>
      </c>
      <c r="D321" s="3">
        <f>SUM(E321:J321)</f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4">
        <v>0</v>
      </c>
      <c r="L321" s="3">
        <v>0</v>
      </c>
      <c r="M321" s="3">
        <v>0</v>
      </c>
      <c r="N321" s="3">
        <f>M321*5500</f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169297.77</v>
      </c>
      <c r="V321" s="5" t="e">
        <f>N321/M321</f>
        <v>#DIV/0!</v>
      </c>
    </row>
    <row r="322" spans="1:258" ht="25.15" customHeight="1" x14ac:dyDescent="0.25">
      <c r="A322" s="49" t="s">
        <v>1151</v>
      </c>
      <c r="B322" s="20" t="s">
        <v>82</v>
      </c>
      <c r="C322" s="2">
        <f>D322+L322+N322+P322+R322+S322+T322+U322</f>
        <v>3723583.52</v>
      </c>
      <c r="D322" s="3">
        <f>SUM(E322:J322)</f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10">
        <v>0</v>
      </c>
      <c r="L322" s="9">
        <v>0</v>
      </c>
      <c r="M322" s="9">
        <v>341.2</v>
      </c>
      <c r="N322" s="9">
        <v>1158583.52</v>
      </c>
      <c r="O322" s="9">
        <v>0</v>
      </c>
      <c r="P322" s="9">
        <v>0</v>
      </c>
      <c r="Q322" s="9">
        <v>855</v>
      </c>
      <c r="R322" s="3">
        <v>2565000</v>
      </c>
      <c r="S322" s="9">
        <v>0</v>
      </c>
      <c r="T322" s="9">
        <v>0</v>
      </c>
      <c r="U322" s="9">
        <v>0</v>
      </c>
      <c r="V322" s="5">
        <f>N322/M322</f>
        <v>3395.614067995311</v>
      </c>
      <c r="IX322" s="14"/>
    </row>
    <row r="323" spans="1:258" ht="45" customHeight="1" x14ac:dyDescent="0.25">
      <c r="A323" s="53" t="s">
        <v>85</v>
      </c>
      <c r="B323" s="53"/>
      <c r="C323" s="2">
        <f t="shared" ref="C323:U323" si="85">SUM(C324:C327)</f>
        <v>13701948.35</v>
      </c>
      <c r="D323" s="2">
        <f t="shared" si="85"/>
        <v>198676.96</v>
      </c>
      <c r="E323" s="2">
        <f t="shared" si="85"/>
        <v>161634.29999999999</v>
      </c>
      <c r="F323" s="2">
        <f t="shared" si="85"/>
        <v>0</v>
      </c>
      <c r="G323" s="2">
        <f t="shared" si="85"/>
        <v>37042.660000000003</v>
      </c>
      <c r="H323" s="2">
        <f t="shared" si="85"/>
        <v>0</v>
      </c>
      <c r="I323" s="2">
        <f t="shared" si="85"/>
        <v>0</v>
      </c>
      <c r="J323" s="2">
        <f t="shared" si="85"/>
        <v>0</v>
      </c>
      <c r="K323" s="13">
        <f t="shared" si="85"/>
        <v>5</v>
      </c>
      <c r="L323" s="2">
        <f t="shared" si="85"/>
        <v>10458966.57</v>
      </c>
      <c r="M323" s="2">
        <f t="shared" si="85"/>
        <v>747</v>
      </c>
      <c r="N323" s="2">
        <f t="shared" si="85"/>
        <v>2503149.33</v>
      </c>
      <c r="O323" s="2">
        <f t="shared" si="85"/>
        <v>0</v>
      </c>
      <c r="P323" s="2">
        <f t="shared" si="85"/>
        <v>0</v>
      </c>
      <c r="Q323" s="2">
        <f t="shared" si="85"/>
        <v>0</v>
      </c>
      <c r="R323" s="2">
        <f t="shared" si="85"/>
        <v>0</v>
      </c>
      <c r="S323" s="2">
        <f t="shared" si="85"/>
        <v>0</v>
      </c>
      <c r="T323" s="2">
        <f t="shared" si="85"/>
        <v>0</v>
      </c>
      <c r="U323" s="2">
        <f t="shared" si="85"/>
        <v>541155.49</v>
      </c>
    </row>
    <row r="324" spans="1:258" s="27" customFormat="1" ht="25.15" customHeight="1" x14ac:dyDescent="0.25">
      <c r="A324" s="49" t="s">
        <v>1152</v>
      </c>
      <c r="B324" s="20" t="s">
        <v>86</v>
      </c>
      <c r="C324" s="2">
        <f>D324+L324+N324+P324+R324+S324+T324+U324</f>
        <v>2503149.33</v>
      </c>
      <c r="D324" s="3">
        <f>SUM(E324:J324)</f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9">
        <v>747</v>
      </c>
      <c r="N324" s="3">
        <v>2503149.33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5">
        <f>N324/M324</f>
        <v>3350.9361847389559</v>
      </c>
    </row>
    <row r="325" spans="1:258" s="5" customFormat="1" ht="25.15" customHeight="1" x14ac:dyDescent="0.25">
      <c r="A325" s="49" t="s">
        <v>1153</v>
      </c>
      <c r="B325" s="20" t="s">
        <v>87</v>
      </c>
      <c r="C325" s="2">
        <f>D325+L325+N325+P325+R325+S325+T325+U325</f>
        <v>257304.78</v>
      </c>
      <c r="D325" s="3">
        <f>SUM(E325:J325)</f>
        <v>198676.96</v>
      </c>
      <c r="E325" s="9">
        <v>161634.29999999999</v>
      </c>
      <c r="F325" s="9">
        <f>800*0</f>
        <v>0</v>
      </c>
      <c r="G325" s="9">
        <v>37042.660000000003</v>
      </c>
      <c r="H325" s="9">
        <f>500*0</f>
        <v>0</v>
      </c>
      <c r="I325" s="9">
        <v>0</v>
      </c>
      <c r="J325" s="9">
        <f>350*0</f>
        <v>0</v>
      </c>
      <c r="K325" s="10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58627.82</v>
      </c>
      <c r="V325" s="5" t="e">
        <f>N325/M325</f>
        <v>#DIV/0!</v>
      </c>
    </row>
    <row r="326" spans="1:258" s="5" customFormat="1" ht="25.15" customHeight="1" x14ac:dyDescent="0.25">
      <c r="A326" s="49" t="s">
        <v>1154</v>
      </c>
      <c r="B326" s="20" t="s">
        <v>90</v>
      </c>
      <c r="C326" s="2">
        <f>D326+L326+N326+P326+R326+S326+T326+U326</f>
        <v>4376745.24</v>
      </c>
      <c r="D326" s="3">
        <f>SUM(E326:J326)</f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10">
        <v>2</v>
      </c>
      <c r="L326" s="9">
        <v>4170220.4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206524.84</v>
      </c>
      <c r="V326" s="5" t="e">
        <f>N326/M326</f>
        <v>#DIV/0!</v>
      </c>
    </row>
    <row r="327" spans="1:258" ht="25.15" customHeight="1" x14ac:dyDescent="0.25">
      <c r="A327" s="49" t="s">
        <v>1155</v>
      </c>
      <c r="B327" s="20" t="s">
        <v>92</v>
      </c>
      <c r="C327" s="2">
        <f>D327+L327+N327+P327+R327+S327+T327+U327</f>
        <v>6564749</v>
      </c>
      <c r="D327" s="3">
        <f>SUM(E327:J327)</f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4">
        <v>3</v>
      </c>
      <c r="L327" s="3">
        <v>6288746.1699999999</v>
      </c>
      <c r="M327" s="9">
        <v>0</v>
      </c>
      <c r="N327" s="9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276002.83</v>
      </c>
      <c r="V327" s="5" t="e">
        <f>N327/M327</f>
        <v>#DIV/0!</v>
      </c>
    </row>
    <row r="328" spans="1:258" ht="50.25" customHeight="1" x14ac:dyDescent="0.25">
      <c r="A328" s="53" t="s">
        <v>94</v>
      </c>
      <c r="B328" s="53"/>
      <c r="C328" s="2">
        <f t="shared" ref="C328:U328" si="86">SUM(C329:C335)</f>
        <v>25162921.030000001</v>
      </c>
      <c r="D328" s="2">
        <f t="shared" si="86"/>
        <v>1498260.9100000001</v>
      </c>
      <c r="E328" s="2">
        <f t="shared" si="86"/>
        <v>295858.87</v>
      </c>
      <c r="F328" s="2">
        <f t="shared" si="86"/>
        <v>961380</v>
      </c>
      <c r="G328" s="2">
        <f t="shared" si="86"/>
        <v>148263.76</v>
      </c>
      <c r="H328" s="2">
        <f t="shared" si="86"/>
        <v>92758.28</v>
      </c>
      <c r="I328" s="2">
        <f t="shared" si="86"/>
        <v>0</v>
      </c>
      <c r="J328" s="2">
        <f t="shared" si="86"/>
        <v>0</v>
      </c>
      <c r="K328" s="13">
        <f t="shared" si="86"/>
        <v>0</v>
      </c>
      <c r="L328" s="2">
        <f t="shared" si="86"/>
        <v>0</v>
      </c>
      <c r="M328" s="2">
        <f t="shared" si="86"/>
        <v>4288.4600000000009</v>
      </c>
      <c r="N328" s="2">
        <f t="shared" si="86"/>
        <v>20884485.370000001</v>
      </c>
      <c r="O328" s="2">
        <f t="shared" si="86"/>
        <v>0</v>
      </c>
      <c r="P328" s="2">
        <f t="shared" si="86"/>
        <v>0</v>
      </c>
      <c r="Q328" s="2">
        <f t="shared" si="86"/>
        <v>942</v>
      </c>
      <c r="R328" s="2">
        <f t="shared" si="86"/>
        <v>2780174.75</v>
      </c>
      <c r="S328" s="2">
        <f t="shared" si="86"/>
        <v>0</v>
      </c>
      <c r="T328" s="2">
        <f t="shared" si="86"/>
        <v>0</v>
      </c>
      <c r="U328" s="2">
        <f t="shared" si="86"/>
        <v>0</v>
      </c>
    </row>
    <row r="329" spans="1:258" s="28" customFormat="1" ht="25.15" customHeight="1" x14ac:dyDescent="0.25">
      <c r="A329" s="49" t="s">
        <v>1156</v>
      </c>
      <c r="B329" s="20" t="s">
        <v>1890</v>
      </c>
      <c r="C329" s="2">
        <f t="shared" ref="C329:C335" si="87">D329+L329+N329+P329+R329+S329+T329+U329</f>
        <v>3229619.15</v>
      </c>
      <c r="D329" s="3">
        <f t="shared" ref="D329:D335" si="88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9">
        <v>632</v>
      </c>
      <c r="N329" s="3">
        <v>3229619.15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5">
        <f t="shared" ref="V329:V335" si="89">N329/M329</f>
        <v>5110.1568829113921</v>
      </c>
    </row>
    <row r="330" spans="1:258" ht="25.15" customHeight="1" x14ac:dyDescent="0.25">
      <c r="A330" s="49" t="s">
        <v>1157</v>
      </c>
      <c r="B330" s="20" t="s">
        <v>1891</v>
      </c>
      <c r="C330" s="2">
        <f t="shared" si="87"/>
        <v>3371061.19</v>
      </c>
      <c r="D330" s="3">
        <f t="shared" si="88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4">
        <v>0</v>
      </c>
      <c r="L330" s="3">
        <v>0</v>
      </c>
      <c r="M330" s="9">
        <v>645</v>
      </c>
      <c r="N330" s="3">
        <v>3371061.19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5">
        <f t="shared" si="89"/>
        <v>5226.451457364341</v>
      </c>
    </row>
    <row r="331" spans="1:258" ht="25.15" customHeight="1" x14ac:dyDescent="0.25">
      <c r="A331" s="49" t="s">
        <v>1158</v>
      </c>
      <c r="B331" s="20" t="s">
        <v>1892</v>
      </c>
      <c r="C331" s="2">
        <f t="shared" si="87"/>
        <v>3363849.99</v>
      </c>
      <c r="D331" s="3">
        <f t="shared" si="88"/>
        <v>0</v>
      </c>
      <c r="E331" s="3">
        <f>350*0</f>
        <v>0</v>
      </c>
      <c r="F331" s="3">
        <f>800*0</f>
        <v>0</v>
      </c>
      <c r="G331" s="3">
        <f>350*0</f>
        <v>0</v>
      </c>
      <c r="H331" s="3">
        <f>400*0</f>
        <v>0</v>
      </c>
      <c r="I331" s="3">
        <f>250*0</f>
        <v>0</v>
      </c>
      <c r="J331" s="3">
        <v>0</v>
      </c>
      <c r="K331" s="10">
        <v>0</v>
      </c>
      <c r="L331" s="9">
        <v>0</v>
      </c>
      <c r="M331" s="9">
        <v>916.9</v>
      </c>
      <c r="N331" s="9">
        <v>3363849.99</v>
      </c>
      <c r="O331" s="9">
        <v>0</v>
      </c>
      <c r="P331" s="9">
        <v>0</v>
      </c>
      <c r="Q331" s="9">
        <v>0</v>
      </c>
      <c r="R331" s="9">
        <f>Q331*3000</f>
        <v>0</v>
      </c>
      <c r="S331" s="9">
        <v>0</v>
      </c>
      <c r="T331" s="9">
        <v>0</v>
      </c>
      <c r="U331" s="9">
        <v>0</v>
      </c>
      <c r="V331" s="5">
        <f t="shared" si="89"/>
        <v>3668.7206783727784</v>
      </c>
    </row>
    <row r="332" spans="1:258" ht="25.15" customHeight="1" x14ac:dyDescent="0.25">
      <c r="A332" s="49" t="s">
        <v>1159</v>
      </c>
      <c r="B332" s="20" t="s">
        <v>1879</v>
      </c>
      <c r="C332" s="2">
        <f t="shared" si="87"/>
        <v>4278435.66</v>
      </c>
      <c r="D332" s="3">
        <f t="shared" si="88"/>
        <v>1498260.9100000001</v>
      </c>
      <c r="E332" s="3">
        <v>295858.87</v>
      </c>
      <c r="F332" s="3">
        <f>1050*915.6</f>
        <v>961380</v>
      </c>
      <c r="G332" s="3">
        <v>148263.76</v>
      </c>
      <c r="H332" s="3">
        <v>92758.28</v>
      </c>
      <c r="I332" s="3">
        <v>0</v>
      </c>
      <c r="J332" s="3">
        <v>0</v>
      </c>
      <c r="K332" s="4">
        <v>0</v>
      </c>
      <c r="L332" s="3">
        <v>0</v>
      </c>
      <c r="M332" s="9">
        <v>0</v>
      </c>
      <c r="N332" s="9">
        <v>0</v>
      </c>
      <c r="O332" s="3">
        <v>0</v>
      </c>
      <c r="P332" s="3">
        <v>0</v>
      </c>
      <c r="Q332" s="3">
        <v>942</v>
      </c>
      <c r="R332" s="3">
        <v>2780174.75</v>
      </c>
      <c r="S332" s="3">
        <v>0</v>
      </c>
      <c r="T332" s="3">
        <v>0</v>
      </c>
      <c r="U332" s="3">
        <v>0</v>
      </c>
      <c r="V332" s="5" t="e">
        <f t="shared" si="89"/>
        <v>#DIV/0!</v>
      </c>
    </row>
    <row r="333" spans="1:258" ht="25.15" customHeight="1" x14ac:dyDescent="0.25">
      <c r="A333" s="49" t="s">
        <v>1160</v>
      </c>
      <c r="B333" s="20" t="s">
        <v>1893</v>
      </c>
      <c r="C333" s="2">
        <f t="shared" si="87"/>
        <v>3220380.49</v>
      </c>
      <c r="D333" s="3">
        <f t="shared" si="88"/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4">
        <v>0</v>
      </c>
      <c r="L333" s="3">
        <v>0</v>
      </c>
      <c r="M333" s="9">
        <v>635.49</v>
      </c>
      <c r="N333" s="3">
        <v>3220380.49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5">
        <f t="shared" si="89"/>
        <v>5067.5549418558912</v>
      </c>
    </row>
    <row r="334" spans="1:258" ht="25.15" customHeight="1" x14ac:dyDescent="0.25">
      <c r="A334" s="49" t="s">
        <v>1161</v>
      </c>
      <c r="B334" s="20" t="s">
        <v>1894</v>
      </c>
      <c r="C334" s="2">
        <f t="shared" si="87"/>
        <v>4425182.18</v>
      </c>
      <c r="D334" s="3">
        <f t="shared" si="88"/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9">
        <v>813.55</v>
      </c>
      <c r="N334" s="3">
        <v>4425182.18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5">
        <f t="shared" si="89"/>
        <v>5439.3487554544899</v>
      </c>
    </row>
    <row r="335" spans="1:258" ht="25.15" customHeight="1" x14ac:dyDescent="0.25">
      <c r="A335" s="49" t="s">
        <v>1162</v>
      </c>
      <c r="B335" s="20" t="s">
        <v>1895</v>
      </c>
      <c r="C335" s="2">
        <f t="shared" si="87"/>
        <v>3274392.37</v>
      </c>
      <c r="D335" s="3">
        <f t="shared" si="88"/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4">
        <v>0</v>
      </c>
      <c r="L335" s="3">
        <v>0</v>
      </c>
      <c r="M335" s="9">
        <v>645.52</v>
      </c>
      <c r="N335" s="3">
        <v>3274392.37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5">
        <f t="shared" si="89"/>
        <v>5072.4878702441447</v>
      </c>
    </row>
    <row r="336" spans="1:258" ht="45" customHeight="1" x14ac:dyDescent="0.25">
      <c r="A336" s="53" t="s">
        <v>95</v>
      </c>
      <c r="B336" s="53"/>
      <c r="C336" s="2">
        <f t="shared" ref="C336:U336" si="90">SUM(C337)</f>
        <v>1238562</v>
      </c>
      <c r="D336" s="2">
        <f t="shared" si="90"/>
        <v>0</v>
      </c>
      <c r="E336" s="2">
        <f t="shared" si="90"/>
        <v>0</v>
      </c>
      <c r="F336" s="2">
        <f t="shared" si="90"/>
        <v>0</v>
      </c>
      <c r="G336" s="2">
        <f t="shared" si="90"/>
        <v>0</v>
      </c>
      <c r="H336" s="2">
        <f t="shared" si="90"/>
        <v>0</v>
      </c>
      <c r="I336" s="2">
        <f t="shared" si="90"/>
        <v>0</v>
      </c>
      <c r="J336" s="2">
        <f t="shared" si="90"/>
        <v>0</v>
      </c>
      <c r="K336" s="13">
        <f t="shared" si="90"/>
        <v>0</v>
      </c>
      <c r="L336" s="2">
        <f t="shared" si="90"/>
        <v>0</v>
      </c>
      <c r="M336" s="2">
        <f t="shared" si="90"/>
        <v>253.26</v>
      </c>
      <c r="N336" s="2">
        <f t="shared" si="90"/>
        <v>1238562</v>
      </c>
      <c r="O336" s="2">
        <f t="shared" si="90"/>
        <v>0</v>
      </c>
      <c r="P336" s="2">
        <f t="shared" si="90"/>
        <v>0</v>
      </c>
      <c r="Q336" s="2">
        <f t="shared" si="90"/>
        <v>0</v>
      </c>
      <c r="R336" s="2">
        <f t="shared" si="90"/>
        <v>0</v>
      </c>
      <c r="S336" s="2">
        <f t="shared" si="90"/>
        <v>0</v>
      </c>
      <c r="T336" s="2">
        <f t="shared" si="90"/>
        <v>0</v>
      </c>
      <c r="U336" s="2">
        <f t="shared" si="90"/>
        <v>0</v>
      </c>
      <c r="V336" s="17"/>
    </row>
    <row r="337" spans="1:22" ht="25.15" customHeight="1" x14ac:dyDescent="0.25">
      <c r="A337" s="49" t="s">
        <v>1163</v>
      </c>
      <c r="B337" s="20" t="s">
        <v>97</v>
      </c>
      <c r="C337" s="2">
        <f>D337+L337+N337+P337+R337+S337+T337+U337</f>
        <v>1238562</v>
      </c>
      <c r="D337" s="3">
        <f>SUM(E337:J337)</f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0</v>
      </c>
      <c r="L337" s="3">
        <v>0</v>
      </c>
      <c r="M337" s="9">
        <v>253.26</v>
      </c>
      <c r="N337" s="3">
        <v>1238562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5">
        <f>N337/M337</f>
        <v>4890.4761904761908</v>
      </c>
    </row>
    <row r="338" spans="1:22" ht="45" customHeight="1" x14ac:dyDescent="0.25">
      <c r="A338" s="53" t="s">
        <v>103</v>
      </c>
      <c r="B338" s="53"/>
      <c r="C338" s="2">
        <f t="shared" ref="C338:U338" si="91">SUM(C339:C340)</f>
        <v>2319175.34</v>
      </c>
      <c r="D338" s="2">
        <f t="shared" si="91"/>
        <v>0</v>
      </c>
      <c r="E338" s="2">
        <f t="shared" si="91"/>
        <v>0</v>
      </c>
      <c r="F338" s="2">
        <f t="shared" si="91"/>
        <v>0</v>
      </c>
      <c r="G338" s="2">
        <f t="shared" si="91"/>
        <v>0</v>
      </c>
      <c r="H338" s="2">
        <f t="shared" si="91"/>
        <v>0</v>
      </c>
      <c r="I338" s="2">
        <f t="shared" si="91"/>
        <v>0</v>
      </c>
      <c r="J338" s="2">
        <f t="shared" si="91"/>
        <v>0</v>
      </c>
      <c r="K338" s="13">
        <f t="shared" si="91"/>
        <v>0</v>
      </c>
      <c r="L338" s="2">
        <f t="shared" si="91"/>
        <v>0</v>
      </c>
      <c r="M338" s="2">
        <f t="shared" si="91"/>
        <v>490.4</v>
      </c>
      <c r="N338" s="2">
        <f t="shared" si="91"/>
        <v>2319175.34</v>
      </c>
      <c r="O338" s="2">
        <f t="shared" si="91"/>
        <v>0</v>
      </c>
      <c r="P338" s="2">
        <f t="shared" si="91"/>
        <v>0</v>
      </c>
      <c r="Q338" s="2">
        <f t="shared" si="91"/>
        <v>0</v>
      </c>
      <c r="R338" s="2">
        <f t="shared" si="91"/>
        <v>0</v>
      </c>
      <c r="S338" s="2">
        <f t="shared" si="91"/>
        <v>0</v>
      </c>
      <c r="T338" s="2">
        <f t="shared" si="91"/>
        <v>0</v>
      </c>
      <c r="U338" s="2">
        <f t="shared" si="91"/>
        <v>0</v>
      </c>
    </row>
    <row r="339" spans="1:22" ht="25.15" customHeight="1" x14ac:dyDescent="0.25">
      <c r="A339" s="49" t="s">
        <v>1164</v>
      </c>
      <c r="B339" s="1" t="s">
        <v>100</v>
      </c>
      <c r="C339" s="2">
        <f>D339+L339+N339+P339+R339+S339+T339+U339</f>
        <v>655984.46</v>
      </c>
      <c r="D339" s="3">
        <f>SUM(E339:J339)</f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4">
        <v>0</v>
      </c>
      <c r="L339" s="3">
        <v>0</v>
      </c>
      <c r="M339" s="3">
        <v>145.4</v>
      </c>
      <c r="N339" s="3">
        <v>655984.46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5">
        <f>N339/M339</f>
        <v>4511.585006877579</v>
      </c>
    </row>
    <row r="340" spans="1:22" ht="25.15" customHeight="1" x14ac:dyDescent="0.25">
      <c r="A340" s="49" t="s">
        <v>1165</v>
      </c>
      <c r="B340" s="1" t="s">
        <v>102</v>
      </c>
      <c r="C340" s="2">
        <f>D340+L340+N340+P340+R340+S340+T340+U340</f>
        <v>1663190.88</v>
      </c>
      <c r="D340" s="3">
        <f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10">
        <v>0</v>
      </c>
      <c r="L340" s="9">
        <v>0</v>
      </c>
      <c r="M340" s="9">
        <v>345</v>
      </c>
      <c r="N340" s="3">
        <v>1663190.88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5">
        <f>N340/M340</f>
        <v>4820.8431304347823</v>
      </c>
    </row>
    <row r="341" spans="1:22" ht="40.15" customHeight="1" x14ac:dyDescent="0.25">
      <c r="A341" s="53" t="s">
        <v>106</v>
      </c>
      <c r="B341" s="53"/>
      <c r="C341" s="2">
        <f t="shared" ref="C341:U341" si="92">SUM(C342)</f>
        <v>2583463.5900000003</v>
      </c>
      <c r="D341" s="2">
        <f t="shared" si="92"/>
        <v>123025</v>
      </c>
      <c r="E341" s="2">
        <f t="shared" si="92"/>
        <v>123025</v>
      </c>
      <c r="F341" s="2">
        <f t="shared" si="92"/>
        <v>0</v>
      </c>
      <c r="G341" s="2">
        <f t="shared" si="92"/>
        <v>0</v>
      </c>
      <c r="H341" s="2">
        <f t="shared" si="92"/>
        <v>0</v>
      </c>
      <c r="I341" s="2">
        <f t="shared" si="92"/>
        <v>0</v>
      </c>
      <c r="J341" s="2">
        <f t="shared" si="92"/>
        <v>0</v>
      </c>
      <c r="K341" s="13">
        <f t="shared" si="92"/>
        <v>0</v>
      </c>
      <c r="L341" s="2">
        <f t="shared" si="92"/>
        <v>0</v>
      </c>
      <c r="M341" s="2">
        <f t="shared" si="92"/>
        <v>282</v>
      </c>
      <c r="N341" s="2">
        <f t="shared" si="92"/>
        <v>1456069.2</v>
      </c>
      <c r="O341" s="2">
        <f t="shared" si="92"/>
        <v>0</v>
      </c>
      <c r="P341" s="2">
        <f t="shared" si="92"/>
        <v>0</v>
      </c>
      <c r="Q341" s="2">
        <f t="shared" si="92"/>
        <v>318</v>
      </c>
      <c r="R341" s="2">
        <f t="shared" si="92"/>
        <v>954000</v>
      </c>
      <c r="S341" s="2">
        <f t="shared" si="92"/>
        <v>0</v>
      </c>
      <c r="T341" s="2">
        <f t="shared" si="92"/>
        <v>0</v>
      </c>
      <c r="U341" s="2">
        <f t="shared" si="92"/>
        <v>50369.39</v>
      </c>
      <c r="V341" s="17"/>
    </row>
    <row r="342" spans="1:22" ht="25.15" customHeight="1" x14ac:dyDescent="0.25">
      <c r="A342" s="48" t="s">
        <v>1166</v>
      </c>
      <c r="B342" s="20" t="s">
        <v>104</v>
      </c>
      <c r="C342" s="2">
        <f>D342+L342+N342+P342+R342+S342+T342+U342</f>
        <v>2583463.5900000003</v>
      </c>
      <c r="D342" s="3">
        <f>SUM(E342:J342)</f>
        <v>123025</v>
      </c>
      <c r="E342" s="3">
        <f>350*351.5</f>
        <v>123025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0">
        <v>0</v>
      </c>
      <c r="L342" s="9">
        <v>0</v>
      </c>
      <c r="M342" s="9">
        <v>282</v>
      </c>
      <c r="N342" s="3">
        <v>1456069.2</v>
      </c>
      <c r="O342" s="9">
        <v>0</v>
      </c>
      <c r="P342" s="9">
        <v>0</v>
      </c>
      <c r="Q342" s="9">
        <v>318</v>
      </c>
      <c r="R342" s="3">
        <f>Q342*3000</f>
        <v>954000</v>
      </c>
      <c r="S342" s="9">
        <v>0</v>
      </c>
      <c r="T342" s="9">
        <v>0</v>
      </c>
      <c r="U342" s="9">
        <v>50369.39</v>
      </c>
      <c r="V342" s="5">
        <f>N342/M342</f>
        <v>5163.3659574468084</v>
      </c>
    </row>
    <row r="343" spans="1:22" ht="40.15" customHeight="1" x14ac:dyDescent="0.25">
      <c r="A343" s="53" t="s">
        <v>108</v>
      </c>
      <c r="B343" s="53"/>
      <c r="C343" s="2">
        <f t="shared" ref="C343:U343" si="93">SUM(C344:C345)</f>
        <v>6356362.3600000003</v>
      </c>
      <c r="D343" s="2">
        <f t="shared" si="93"/>
        <v>0</v>
      </c>
      <c r="E343" s="2">
        <f t="shared" si="93"/>
        <v>0</v>
      </c>
      <c r="F343" s="2">
        <f t="shared" si="93"/>
        <v>0</v>
      </c>
      <c r="G343" s="2">
        <f t="shared" si="93"/>
        <v>0</v>
      </c>
      <c r="H343" s="2">
        <f t="shared" si="93"/>
        <v>0</v>
      </c>
      <c r="I343" s="2">
        <f t="shared" si="93"/>
        <v>0</v>
      </c>
      <c r="J343" s="2">
        <f t="shared" si="93"/>
        <v>0</v>
      </c>
      <c r="K343" s="13">
        <f t="shared" si="93"/>
        <v>0</v>
      </c>
      <c r="L343" s="2">
        <f t="shared" si="93"/>
        <v>0</v>
      </c>
      <c r="M343" s="2">
        <f t="shared" si="93"/>
        <v>1732.06</v>
      </c>
      <c r="N343" s="2">
        <f t="shared" si="93"/>
        <v>6356362.3600000003</v>
      </c>
      <c r="O343" s="2">
        <f t="shared" si="93"/>
        <v>0</v>
      </c>
      <c r="P343" s="2">
        <f t="shared" si="93"/>
        <v>0</v>
      </c>
      <c r="Q343" s="2">
        <f t="shared" si="93"/>
        <v>0</v>
      </c>
      <c r="R343" s="2">
        <f t="shared" si="93"/>
        <v>0</v>
      </c>
      <c r="S343" s="2">
        <f t="shared" si="93"/>
        <v>0</v>
      </c>
      <c r="T343" s="2">
        <f t="shared" si="93"/>
        <v>0</v>
      </c>
      <c r="U343" s="2">
        <f t="shared" si="93"/>
        <v>0</v>
      </c>
    </row>
    <row r="344" spans="1:22" ht="25.15" customHeight="1" x14ac:dyDescent="0.25">
      <c r="A344" s="49" t="s">
        <v>1167</v>
      </c>
      <c r="B344" s="20" t="s">
        <v>1896</v>
      </c>
      <c r="C344" s="2">
        <f>D344+L344+N344+P344+R344+S344+T344+U344</f>
        <v>4543533.3600000003</v>
      </c>
      <c r="D344" s="3">
        <f>SUM(E344:J344)</f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3">
        <v>1388.6</v>
      </c>
      <c r="N344" s="3">
        <v>4543533.3600000003</v>
      </c>
      <c r="O344" s="3">
        <v>0</v>
      </c>
      <c r="P344" s="3">
        <v>0</v>
      </c>
      <c r="Q344" s="3">
        <v>0</v>
      </c>
      <c r="R344" s="9">
        <v>0</v>
      </c>
      <c r="S344" s="3">
        <v>0</v>
      </c>
      <c r="T344" s="3">
        <v>0</v>
      </c>
      <c r="U344" s="3">
        <v>0</v>
      </c>
      <c r="V344" s="5">
        <f>N344/M344</f>
        <v>3272.0246003168663</v>
      </c>
    </row>
    <row r="345" spans="1:22" ht="25.15" customHeight="1" x14ac:dyDescent="0.25">
      <c r="A345" s="49" t="s">
        <v>1168</v>
      </c>
      <c r="B345" s="20" t="s">
        <v>1883</v>
      </c>
      <c r="C345" s="2">
        <f>D345+L345+N345+P345+R345+S345+T345+U345</f>
        <v>1812829</v>
      </c>
      <c r="D345" s="3">
        <f>SUM(E345:J345)</f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3">
        <v>343.46</v>
      </c>
      <c r="N345" s="3">
        <v>1812829</v>
      </c>
      <c r="O345" s="3">
        <v>0</v>
      </c>
      <c r="P345" s="3">
        <v>0</v>
      </c>
      <c r="Q345" s="3">
        <v>0</v>
      </c>
      <c r="R345" s="9">
        <v>0</v>
      </c>
      <c r="S345" s="3">
        <v>0</v>
      </c>
      <c r="T345" s="3">
        <v>0</v>
      </c>
      <c r="U345" s="3">
        <v>0</v>
      </c>
      <c r="V345" s="5">
        <f>N345/M345</f>
        <v>5278.1371921038844</v>
      </c>
    </row>
    <row r="346" spans="1:22" ht="40.15" customHeight="1" x14ac:dyDescent="0.25">
      <c r="A346" s="53" t="s">
        <v>841</v>
      </c>
      <c r="B346" s="53"/>
      <c r="C346" s="2">
        <f t="shared" ref="C346:U346" si="94">SUM(C347)</f>
        <v>1450900</v>
      </c>
      <c r="D346" s="2">
        <f t="shared" si="94"/>
        <v>0</v>
      </c>
      <c r="E346" s="2">
        <f t="shared" si="94"/>
        <v>0</v>
      </c>
      <c r="F346" s="2">
        <f t="shared" si="94"/>
        <v>0</v>
      </c>
      <c r="G346" s="2">
        <f t="shared" si="94"/>
        <v>0</v>
      </c>
      <c r="H346" s="2">
        <f t="shared" si="94"/>
        <v>0</v>
      </c>
      <c r="I346" s="2">
        <f t="shared" si="94"/>
        <v>0</v>
      </c>
      <c r="J346" s="2">
        <f t="shared" si="94"/>
        <v>0</v>
      </c>
      <c r="K346" s="13">
        <f t="shared" si="94"/>
        <v>0</v>
      </c>
      <c r="L346" s="2">
        <f t="shared" si="94"/>
        <v>0</v>
      </c>
      <c r="M346" s="2">
        <f t="shared" si="94"/>
        <v>263.8</v>
      </c>
      <c r="N346" s="2">
        <f t="shared" si="94"/>
        <v>1450900</v>
      </c>
      <c r="O346" s="2">
        <f t="shared" si="94"/>
        <v>0</v>
      </c>
      <c r="P346" s="2">
        <f t="shared" si="94"/>
        <v>0</v>
      </c>
      <c r="Q346" s="2">
        <f t="shared" si="94"/>
        <v>0</v>
      </c>
      <c r="R346" s="2">
        <f t="shared" si="94"/>
        <v>0</v>
      </c>
      <c r="S346" s="2">
        <f t="shared" si="94"/>
        <v>0</v>
      </c>
      <c r="T346" s="2">
        <f t="shared" si="94"/>
        <v>0</v>
      </c>
      <c r="U346" s="2">
        <f t="shared" si="94"/>
        <v>0</v>
      </c>
      <c r="V346" s="17">
        <f>C346</f>
        <v>1450900</v>
      </c>
    </row>
    <row r="347" spans="1:22" ht="25.15" customHeight="1" x14ac:dyDescent="0.25">
      <c r="A347" s="49" t="s">
        <v>1170</v>
      </c>
      <c r="B347" s="20" t="s">
        <v>107</v>
      </c>
      <c r="C347" s="2">
        <f>D347+L347+N347+P347+R347+S347+T347+U347</f>
        <v>1450900</v>
      </c>
      <c r="D347" s="3">
        <f>SUM(E347:J347)</f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4">
        <v>0</v>
      </c>
      <c r="L347" s="3">
        <v>0</v>
      </c>
      <c r="M347" s="3">
        <v>263.8</v>
      </c>
      <c r="N347" s="3">
        <f>M347*5500</f>
        <v>1450900</v>
      </c>
      <c r="O347" s="3">
        <v>0</v>
      </c>
      <c r="P347" s="3">
        <v>0</v>
      </c>
      <c r="Q347" s="3">
        <v>0</v>
      </c>
      <c r="R347" s="9">
        <v>0</v>
      </c>
      <c r="S347" s="3">
        <v>0</v>
      </c>
      <c r="T347" s="3">
        <v>0</v>
      </c>
      <c r="U347" s="3">
        <v>0</v>
      </c>
      <c r="V347" s="5">
        <f>N347/M347</f>
        <v>5500</v>
      </c>
    </row>
    <row r="348" spans="1:22" ht="45" customHeight="1" x14ac:dyDescent="0.25">
      <c r="A348" s="53" t="s">
        <v>110</v>
      </c>
      <c r="B348" s="53"/>
      <c r="C348" s="2">
        <f t="shared" ref="C348:U348" si="95">SUM(C349:C351)</f>
        <v>3371774.4000000004</v>
      </c>
      <c r="D348" s="2">
        <f t="shared" si="95"/>
        <v>0</v>
      </c>
      <c r="E348" s="2">
        <f t="shared" si="95"/>
        <v>0</v>
      </c>
      <c r="F348" s="2">
        <f t="shared" si="95"/>
        <v>0</v>
      </c>
      <c r="G348" s="2">
        <f t="shared" si="95"/>
        <v>0</v>
      </c>
      <c r="H348" s="2">
        <f t="shared" si="95"/>
        <v>0</v>
      </c>
      <c r="I348" s="2">
        <f t="shared" si="95"/>
        <v>0</v>
      </c>
      <c r="J348" s="2">
        <f t="shared" si="95"/>
        <v>0</v>
      </c>
      <c r="K348" s="13">
        <f t="shared" si="95"/>
        <v>0</v>
      </c>
      <c r="L348" s="2">
        <f t="shared" si="95"/>
        <v>0</v>
      </c>
      <c r="M348" s="2">
        <f t="shared" si="95"/>
        <v>994.41000000000008</v>
      </c>
      <c r="N348" s="2">
        <f t="shared" si="95"/>
        <v>3371774.4000000004</v>
      </c>
      <c r="O348" s="2">
        <f t="shared" si="95"/>
        <v>0</v>
      </c>
      <c r="P348" s="2">
        <f t="shared" si="95"/>
        <v>0</v>
      </c>
      <c r="Q348" s="2">
        <f t="shared" si="95"/>
        <v>0</v>
      </c>
      <c r="R348" s="2">
        <f t="shared" si="95"/>
        <v>0</v>
      </c>
      <c r="S348" s="2">
        <f t="shared" si="95"/>
        <v>0</v>
      </c>
      <c r="T348" s="2">
        <f t="shared" si="95"/>
        <v>0</v>
      </c>
      <c r="U348" s="2">
        <f t="shared" si="95"/>
        <v>0</v>
      </c>
    </row>
    <row r="349" spans="1:22" ht="25.15" customHeight="1" x14ac:dyDescent="0.25">
      <c r="A349" s="48" t="s">
        <v>1169</v>
      </c>
      <c r="B349" s="20" t="s">
        <v>777</v>
      </c>
      <c r="C349" s="2">
        <f>D349+L349+N349+P349+R349+S349+T349+U349</f>
        <v>1121745.6000000001</v>
      </c>
      <c r="D349" s="3">
        <f>SUM(E349:J349)</f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10">
        <v>0</v>
      </c>
      <c r="L349" s="9">
        <v>0</v>
      </c>
      <c r="M349" s="9">
        <v>331.47</v>
      </c>
      <c r="N349" s="3">
        <v>1121745.6000000001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5">
        <f>N349/M349</f>
        <v>3384.1542221015475</v>
      </c>
    </row>
    <row r="350" spans="1:22" ht="25.15" customHeight="1" x14ac:dyDescent="0.25">
      <c r="A350" s="48" t="s">
        <v>1171</v>
      </c>
      <c r="B350" s="20" t="s">
        <v>114</v>
      </c>
      <c r="C350" s="2">
        <f>D350+L350+N350+P350+R350+S350+T350+U350</f>
        <v>1121002.8</v>
      </c>
      <c r="D350" s="3">
        <f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3">
        <v>331.47</v>
      </c>
      <c r="N350" s="3">
        <v>1121002.8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5">
        <f>N350/M350</f>
        <v>3381.9132953208432</v>
      </c>
    </row>
    <row r="351" spans="1:22" ht="25.15" customHeight="1" x14ac:dyDescent="0.25">
      <c r="A351" s="48" t="s">
        <v>1172</v>
      </c>
      <c r="B351" s="20" t="s">
        <v>115</v>
      </c>
      <c r="C351" s="2">
        <f>D351+L351+N351+P351+R351+S351+T351+U351</f>
        <v>1129026</v>
      </c>
      <c r="D351" s="3">
        <f>SUM(E351:J351)</f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4">
        <v>0</v>
      </c>
      <c r="L351" s="3">
        <v>0</v>
      </c>
      <c r="M351" s="3">
        <v>331.47</v>
      </c>
      <c r="N351" s="3">
        <v>1129026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5">
        <f>N351/M351</f>
        <v>3406.1182007421485</v>
      </c>
    </row>
    <row r="352" spans="1:22" ht="45" customHeight="1" x14ac:dyDescent="0.25">
      <c r="A352" s="53" t="s">
        <v>116</v>
      </c>
      <c r="B352" s="53"/>
      <c r="C352" s="2">
        <f t="shared" ref="C352:U352" si="96">SUM(C353:C355)</f>
        <v>6344967.8000000007</v>
      </c>
      <c r="D352" s="2">
        <f t="shared" si="96"/>
        <v>0</v>
      </c>
      <c r="E352" s="2">
        <f t="shared" si="96"/>
        <v>0</v>
      </c>
      <c r="F352" s="2">
        <f t="shared" si="96"/>
        <v>0</v>
      </c>
      <c r="G352" s="2">
        <f t="shared" si="96"/>
        <v>0</v>
      </c>
      <c r="H352" s="2">
        <f t="shared" si="96"/>
        <v>0</v>
      </c>
      <c r="I352" s="2">
        <f t="shared" si="96"/>
        <v>0</v>
      </c>
      <c r="J352" s="2">
        <f t="shared" si="96"/>
        <v>0</v>
      </c>
      <c r="K352" s="13">
        <f t="shared" si="96"/>
        <v>0</v>
      </c>
      <c r="L352" s="2">
        <f t="shared" si="96"/>
        <v>0</v>
      </c>
      <c r="M352" s="2">
        <f t="shared" si="96"/>
        <v>1158.75</v>
      </c>
      <c r="N352" s="2">
        <f t="shared" si="96"/>
        <v>6344967.8000000007</v>
      </c>
      <c r="O352" s="2">
        <f t="shared" si="96"/>
        <v>0</v>
      </c>
      <c r="P352" s="2">
        <f t="shared" si="96"/>
        <v>0</v>
      </c>
      <c r="Q352" s="2">
        <f t="shared" si="96"/>
        <v>0</v>
      </c>
      <c r="R352" s="2">
        <f t="shared" si="96"/>
        <v>0</v>
      </c>
      <c r="S352" s="2">
        <f t="shared" si="96"/>
        <v>0</v>
      </c>
      <c r="T352" s="2">
        <f t="shared" si="96"/>
        <v>0</v>
      </c>
      <c r="U352" s="2">
        <f t="shared" si="96"/>
        <v>0</v>
      </c>
    </row>
    <row r="353" spans="1:22" ht="34.9" customHeight="1" x14ac:dyDescent="0.25">
      <c r="A353" s="48" t="s">
        <v>1173</v>
      </c>
      <c r="B353" s="20" t="s">
        <v>1897</v>
      </c>
      <c r="C353" s="2">
        <f>D353+L353+N353+P353+R353+S353+T353+U353</f>
        <v>2102156.6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4">
        <v>0</v>
      </c>
      <c r="L353" s="3">
        <v>0</v>
      </c>
      <c r="M353" s="3">
        <v>384.85</v>
      </c>
      <c r="N353" s="9">
        <v>2102156.6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5">
        <f>N353/M353</f>
        <v>5462.2751721449913</v>
      </c>
    </row>
    <row r="354" spans="1:22" ht="25.15" customHeight="1" x14ac:dyDescent="0.25">
      <c r="A354" s="48" t="s">
        <v>1174</v>
      </c>
      <c r="B354" s="20" t="s">
        <v>1898</v>
      </c>
      <c r="C354" s="2">
        <f>D354+L354+N354+P354+R354+S354+T354+U354</f>
        <v>2130041.2000000002</v>
      </c>
      <c r="D354" s="3">
        <f>SUM(E354:J354)</f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4">
        <v>0</v>
      </c>
      <c r="L354" s="3">
        <v>0</v>
      </c>
      <c r="M354" s="3">
        <v>389.76</v>
      </c>
      <c r="N354" s="3">
        <v>2130041.2000000002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5">
        <f>N354/M354</f>
        <v>5465.0071839080465</v>
      </c>
    </row>
    <row r="355" spans="1:22" ht="25.15" customHeight="1" x14ac:dyDescent="0.25">
      <c r="A355" s="48" t="s">
        <v>1175</v>
      </c>
      <c r="B355" s="20" t="s">
        <v>1899</v>
      </c>
      <c r="C355" s="2">
        <f>D355+L355+N355+P355+R355+S355+T355+U355</f>
        <v>2112770</v>
      </c>
      <c r="D355" s="3">
        <f>SUM(E355:J355)</f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4">
        <v>0</v>
      </c>
      <c r="L355" s="3">
        <v>0</v>
      </c>
      <c r="M355" s="3">
        <v>384.14</v>
      </c>
      <c r="N355" s="3">
        <v>2112770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5">
        <f>N355/M355</f>
        <v>5500</v>
      </c>
    </row>
    <row r="356" spans="1:22" ht="45" customHeight="1" x14ac:dyDescent="0.25">
      <c r="A356" s="53" t="s">
        <v>123</v>
      </c>
      <c r="B356" s="53"/>
      <c r="C356" s="2">
        <f t="shared" ref="C356:U356" si="97">SUM(C357:C359)</f>
        <v>10538448.530000001</v>
      </c>
      <c r="D356" s="2">
        <f t="shared" si="97"/>
        <v>0</v>
      </c>
      <c r="E356" s="2">
        <f t="shared" si="97"/>
        <v>0</v>
      </c>
      <c r="F356" s="2">
        <f t="shared" si="97"/>
        <v>0</v>
      </c>
      <c r="G356" s="2">
        <f t="shared" si="97"/>
        <v>0</v>
      </c>
      <c r="H356" s="2">
        <f t="shared" si="97"/>
        <v>0</v>
      </c>
      <c r="I356" s="2">
        <f t="shared" si="97"/>
        <v>0</v>
      </c>
      <c r="J356" s="2">
        <f t="shared" si="97"/>
        <v>0</v>
      </c>
      <c r="K356" s="13">
        <f t="shared" si="97"/>
        <v>0</v>
      </c>
      <c r="L356" s="2">
        <f t="shared" si="97"/>
        <v>0</v>
      </c>
      <c r="M356" s="2">
        <f t="shared" si="97"/>
        <v>616.54999999999995</v>
      </c>
      <c r="N356" s="2">
        <f t="shared" si="97"/>
        <v>3240068.4</v>
      </c>
      <c r="O356" s="2">
        <f t="shared" si="97"/>
        <v>0</v>
      </c>
      <c r="P356" s="2">
        <f t="shared" si="97"/>
        <v>0</v>
      </c>
      <c r="Q356" s="2">
        <f t="shared" si="97"/>
        <v>2482.8000000000002</v>
      </c>
      <c r="R356" s="2">
        <f t="shared" si="97"/>
        <v>7030394.4000000004</v>
      </c>
      <c r="S356" s="2">
        <f t="shared" si="97"/>
        <v>0</v>
      </c>
      <c r="T356" s="2">
        <f t="shared" si="97"/>
        <v>0</v>
      </c>
      <c r="U356" s="2">
        <f t="shared" si="97"/>
        <v>267985.73</v>
      </c>
    </row>
    <row r="357" spans="1:22" ht="25.15" customHeight="1" x14ac:dyDescent="0.25">
      <c r="A357" s="49" t="s">
        <v>1176</v>
      </c>
      <c r="B357" s="20" t="s">
        <v>124</v>
      </c>
      <c r="C357" s="2">
        <f>D357+L357+N357+P357+R357+S357+T357+U357</f>
        <v>267985.73</v>
      </c>
      <c r="D357" s="3">
        <f>SUM(E357:J357)</f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4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267985.73</v>
      </c>
      <c r="V357" s="5" t="e">
        <f>N357/M357</f>
        <v>#DIV/0!</v>
      </c>
    </row>
    <row r="358" spans="1:22" ht="25.15" customHeight="1" x14ac:dyDescent="0.25">
      <c r="A358" s="49" t="s">
        <v>1177</v>
      </c>
      <c r="B358" s="20" t="s">
        <v>751</v>
      </c>
      <c r="C358" s="2">
        <f>D358+L358+N358+P358+R358+S358+T358+U358</f>
        <v>3240068.4</v>
      </c>
      <c r="D358" s="3">
        <f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616.54999999999995</v>
      </c>
      <c r="N358" s="3">
        <v>3240068.4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5">
        <f>N358/M358</f>
        <v>5255.1591922796206</v>
      </c>
    </row>
    <row r="359" spans="1:22" ht="25.15" customHeight="1" x14ac:dyDescent="0.25">
      <c r="A359" s="49" t="s">
        <v>1178</v>
      </c>
      <c r="B359" s="20" t="s">
        <v>752</v>
      </c>
      <c r="C359" s="2">
        <f>D359+L359+N359+P359+R359+S359+T359+U359</f>
        <v>7030394.4000000004</v>
      </c>
      <c r="D359" s="3">
        <f>SUM(E359:J359)</f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2482.8000000000002</v>
      </c>
      <c r="R359" s="3">
        <v>7030394.4000000004</v>
      </c>
      <c r="S359" s="3">
        <v>0</v>
      </c>
      <c r="T359" s="3">
        <v>0</v>
      </c>
      <c r="U359" s="3">
        <v>0</v>
      </c>
      <c r="V359" s="5" t="e">
        <f>N359/M359</f>
        <v>#DIV/0!</v>
      </c>
    </row>
    <row r="360" spans="1:22" ht="45" customHeight="1" x14ac:dyDescent="0.25">
      <c r="A360" s="53" t="s">
        <v>849</v>
      </c>
      <c r="B360" s="53"/>
      <c r="C360" s="2">
        <f t="shared" ref="C360:U360" si="98">SUM(C361)</f>
        <v>1411160.4</v>
      </c>
      <c r="D360" s="2">
        <f t="shared" si="98"/>
        <v>0</v>
      </c>
      <c r="E360" s="2">
        <f t="shared" si="98"/>
        <v>0</v>
      </c>
      <c r="F360" s="2">
        <f t="shared" si="98"/>
        <v>0</v>
      </c>
      <c r="G360" s="2">
        <f t="shared" si="98"/>
        <v>0</v>
      </c>
      <c r="H360" s="2">
        <f t="shared" si="98"/>
        <v>0</v>
      </c>
      <c r="I360" s="2">
        <f t="shared" si="98"/>
        <v>0</v>
      </c>
      <c r="J360" s="2">
        <f t="shared" si="98"/>
        <v>0</v>
      </c>
      <c r="K360" s="13">
        <f t="shared" si="98"/>
        <v>0</v>
      </c>
      <c r="L360" s="2">
        <f t="shared" si="98"/>
        <v>0</v>
      </c>
      <c r="M360" s="2">
        <f t="shared" si="98"/>
        <v>261.86</v>
      </c>
      <c r="N360" s="2">
        <f t="shared" si="98"/>
        <v>1411160.4</v>
      </c>
      <c r="O360" s="2">
        <f t="shared" si="98"/>
        <v>0</v>
      </c>
      <c r="P360" s="2">
        <f t="shared" si="98"/>
        <v>0</v>
      </c>
      <c r="Q360" s="2">
        <f t="shared" si="98"/>
        <v>0</v>
      </c>
      <c r="R360" s="2">
        <f t="shared" si="98"/>
        <v>0</v>
      </c>
      <c r="S360" s="2">
        <f t="shared" si="98"/>
        <v>0</v>
      </c>
      <c r="T360" s="2">
        <f t="shared" si="98"/>
        <v>0</v>
      </c>
      <c r="U360" s="2">
        <f t="shared" si="98"/>
        <v>0</v>
      </c>
    </row>
    <row r="361" spans="1:22" ht="25.15" customHeight="1" x14ac:dyDescent="0.25">
      <c r="A361" s="49" t="s">
        <v>1179</v>
      </c>
      <c r="B361" s="20" t="s">
        <v>129</v>
      </c>
      <c r="C361" s="2">
        <f>D361+L361+N361+P361+R361+S361+T361+U361</f>
        <v>1411160.4</v>
      </c>
      <c r="D361" s="3">
        <f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261.86</v>
      </c>
      <c r="N361" s="3">
        <v>1411160.4</v>
      </c>
      <c r="O361" s="3">
        <v>0</v>
      </c>
      <c r="P361" s="3">
        <v>0</v>
      </c>
      <c r="Q361" s="3">
        <v>0</v>
      </c>
      <c r="R361" s="9">
        <v>0</v>
      </c>
      <c r="S361" s="3">
        <v>0</v>
      </c>
      <c r="T361" s="3">
        <v>0</v>
      </c>
      <c r="U361" s="3">
        <v>0</v>
      </c>
      <c r="V361" s="5">
        <f>N361/M361</f>
        <v>5388.9880088596956</v>
      </c>
    </row>
    <row r="362" spans="1:22" ht="45" customHeight="1" x14ac:dyDescent="0.25">
      <c r="A362" s="53" t="s">
        <v>133</v>
      </c>
      <c r="B362" s="53"/>
      <c r="C362" s="2">
        <f t="shared" ref="C362:U362" si="99">SUM(C363:C381)</f>
        <v>104574296.73999999</v>
      </c>
      <c r="D362" s="2">
        <f t="shared" si="99"/>
        <v>5442082.3500000006</v>
      </c>
      <c r="E362" s="2">
        <f t="shared" si="99"/>
        <v>2269007.5</v>
      </c>
      <c r="F362" s="2">
        <f t="shared" si="99"/>
        <v>2367392.58</v>
      </c>
      <c r="G362" s="2">
        <f t="shared" si="99"/>
        <v>247933.27000000002</v>
      </c>
      <c r="H362" s="2">
        <f t="shared" si="99"/>
        <v>38518.519999999997</v>
      </c>
      <c r="I362" s="2">
        <f t="shared" si="99"/>
        <v>519230.48</v>
      </c>
      <c r="J362" s="2">
        <f t="shared" si="99"/>
        <v>0</v>
      </c>
      <c r="K362" s="13">
        <f t="shared" si="99"/>
        <v>4</v>
      </c>
      <c r="L362" s="2">
        <f t="shared" si="99"/>
        <v>7524993.0800000001</v>
      </c>
      <c r="M362" s="2">
        <f t="shared" si="99"/>
        <v>10841.26</v>
      </c>
      <c r="N362" s="2">
        <f t="shared" si="99"/>
        <v>45370759.469999991</v>
      </c>
      <c r="O362" s="2">
        <f t="shared" si="99"/>
        <v>0</v>
      </c>
      <c r="P362" s="2">
        <f t="shared" si="99"/>
        <v>0</v>
      </c>
      <c r="Q362" s="2">
        <f t="shared" si="99"/>
        <v>19134.09</v>
      </c>
      <c r="R362" s="2">
        <f t="shared" si="99"/>
        <v>44748083.650000006</v>
      </c>
      <c r="S362" s="2">
        <f t="shared" si="99"/>
        <v>0</v>
      </c>
      <c r="T362" s="2">
        <f t="shared" si="99"/>
        <v>0</v>
      </c>
      <c r="U362" s="2">
        <f t="shared" si="99"/>
        <v>1488378.19</v>
      </c>
    </row>
    <row r="363" spans="1:22" ht="24" customHeight="1" x14ac:dyDescent="0.25">
      <c r="A363" s="49" t="s">
        <v>1180</v>
      </c>
      <c r="B363" s="20" t="s">
        <v>1873</v>
      </c>
      <c r="C363" s="2">
        <f t="shared" ref="C363:C381" si="100">D363+L363+N363+P363+R363+S363+T363+U363</f>
        <v>2838709.2</v>
      </c>
      <c r="D363" s="3">
        <f t="shared" ref="D363:D381" si="101"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9">
        <v>1009.2</v>
      </c>
      <c r="N363" s="9">
        <v>2838709.2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5">
        <f t="shared" ref="V363:V381" si="102">N363/M363</f>
        <v>2812.8311533888227</v>
      </c>
    </row>
    <row r="364" spans="1:22" ht="24" customHeight="1" x14ac:dyDescent="0.25">
      <c r="A364" s="49" t="s">
        <v>1181</v>
      </c>
      <c r="B364" s="21" t="s">
        <v>1872</v>
      </c>
      <c r="C364" s="2">
        <f t="shared" si="100"/>
        <v>15553352</v>
      </c>
      <c r="D364" s="3">
        <f t="shared" si="101"/>
        <v>0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4">
        <v>0</v>
      </c>
      <c r="L364" s="3">
        <v>0</v>
      </c>
      <c r="M364" s="3">
        <v>1670</v>
      </c>
      <c r="N364" s="3">
        <v>5733941.5999999996</v>
      </c>
      <c r="O364" s="3">
        <v>0</v>
      </c>
      <c r="P364" s="3">
        <v>0</v>
      </c>
      <c r="Q364" s="9">
        <v>3905.8</v>
      </c>
      <c r="R364" s="3">
        <v>9819410.4000000004</v>
      </c>
      <c r="S364" s="3">
        <v>0</v>
      </c>
      <c r="T364" s="3">
        <v>0</v>
      </c>
      <c r="U364" s="3">
        <v>0</v>
      </c>
      <c r="V364" s="5">
        <f t="shared" si="102"/>
        <v>3433.4979640718561</v>
      </c>
    </row>
    <row r="365" spans="1:22" ht="24" customHeight="1" x14ac:dyDescent="0.25">
      <c r="A365" s="49" t="s">
        <v>1182</v>
      </c>
      <c r="B365" s="20" t="s">
        <v>1874</v>
      </c>
      <c r="C365" s="2">
        <f t="shared" si="100"/>
        <v>6888850.3900000006</v>
      </c>
      <c r="D365" s="3">
        <f t="shared" si="101"/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4">
        <v>0</v>
      </c>
      <c r="L365" s="9">
        <v>0</v>
      </c>
      <c r="M365" s="3">
        <v>1620.3</v>
      </c>
      <c r="N365" s="9">
        <v>4261730.9400000004</v>
      </c>
      <c r="O365" s="3">
        <v>0</v>
      </c>
      <c r="P365" s="3">
        <v>0</v>
      </c>
      <c r="Q365" s="3">
        <v>3561</v>
      </c>
      <c r="R365" s="3">
        <v>2627119.4500000002</v>
      </c>
      <c r="S365" s="3">
        <v>0</v>
      </c>
      <c r="T365" s="3">
        <v>0</v>
      </c>
      <c r="U365" s="3">
        <v>0</v>
      </c>
      <c r="V365" s="5">
        <f t="shared" si="102"/>
        <v>2630.2110349935201</v>
      </c>
    </row>
    <row r="366" spans="1:22" ht="24" customHeight="1" x14ac:dyDescent="0.25">
      <c r="A366" s="49" t="s">
        <v>1183</v>
      </c>
      <c r="B366" s="21" t="s">
        <v>1875</v>
      </c>
      <c r="C366" s="2">
        <f t="shared" si="100"/>
        <v>22899521.830000002</v>
      </c>
      <c r="D366" s="3">
        <f t="shared" si="101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4</v>
      </c>
      <c r="L366" s="3">
        <v>7524993.0800000001</v>
      </c>
      <c r="M366" s="3">
        <v>0</v>
      </c>
      <c r="N366" s="3">
        <v>0</v>
      </c>
      <c r="O366" s="3">
        <v>0</v>
      </c>
      <c r="P366" s="3">
        <v>0</v>
      </c>
      <c r="Q366" s="9">
        <v>5459</v>
      </c>
      <c r="R366" s="3">
        <v>15065131.4</v>
      </c>
      <c r="S366" s="3">
        <v>0</v>
      </c>
      <c r="T366" s="3">
        <v>0</v>
      </c>
      <c r="U366" s="3">
        <v>309397.34999999998</v>
      </c>
      <c r="V366" s="5" t="e">
        <f t="shared" si="102"/>
        <v>#DIV/0!</v>
      </c>
    </row>
    <row r="367" spans="1:22" ht="24" customHeight="1" x14ac:dyDescent="0.25">
      <c r="A367" s="49" t="s">
        <v>1184</v>
      </c>
      <c r="B367" s="1" t="s">
        <v>739</v>
      </c>
      <c r="C367" s="2">
        <f t="shared" si="100"/>
        <v>4164421.8200000003</v>
      </c>
      <c r="D367" s="3">
        <f t="shared" si="101"/>
        <v>326283.59999999998</v>
      </c>
      <c r="E367" s="3">
        <v>182667.6</v>
      </c>
      <c r="F367" s="3">
        <f>800*0</f>
        <v>0</v>
      </c>
      <c r="G367" s="3">
        <v>40674</v>
      </c>
      <c r="H367" s="3">
        <f>400*0</f>
        <v>0</v>
      </c>
      <c r="I367" s="3">
        <v>102942</v>
      </c>
      <c r="J367" s="3">
        <f t="shared" ref="J367:J377" si="103">350*0</f>
        <v>0</v>
      </c>
      <c r="K367" s="4">
        <v>0</v>
      </c>
      <c r="L367" s="3">
        <v>0</v>
      </c>
      <c r="M367" s="3">
        <v>413.67</v>
      </c>
      <c r="N367" s="3">
        <v>2259236.4</v>
      </c>
      <c r="O367" s="3">
        <v>0</v>
      </c>
      <c r="P367" s="3">
        <f>O367*410</f>
        <v>0</v>
      </c>
      <c r="Q367" s="3">
        <v>488</v>
      </c>
      <c r="R367" s="3">
        <v>1463265.6</v>
      </c>
      <c r="S367" s="3">
        <v>0</v>
      </c>
      <c r="T367" s="3">
        <v>0</v>
      </c>
      <c r="U367" s="3">
        <v>115636.22</v>
      </c>
      <c r="V367" s="5">
        <f t="shared" si="102"/>
        <v>5461.4460802088615</v>
      </c>
    </row>
    <row r="368" spans="1:22" ht="24" customHeight="1" x14ac:dyDescent="0.25">
      <c r="A368" s="49" t="s">
        <v>1185</v>
      </c>
      <c r="B368" s="1" t="s">
        <v>145</v>
      </c>
      <c r="C368" s="2">
        <f t="shared" si="100"/>
        <v>2055575.48</v>
      </c>
      <c r="D368" s="3">
        <f t="shared" si="101"/>
        <v>552918.94999999995</v>
      </c>
      <c r="E368" s="3">
        <v>141282.9</v>
      </c>
      <c r="F368" s="3">
        <v>327751.38</v>
      </c>
      <c r="G368" s="3">
        <v>20070.07</v>
      </c>
      <c r="H368" s="3">
        <v>38518.519999999997</v>
      </c>
      <c r="I368" s="3">
        <v>25296.080000000002</v>
      </c>
      <c r="J368" s="3">
        <f t="shared" si="103"/>
        <v>0</v>
      </c>
      <c r="K368" s="4">
        <v>0</v>
      </c>
      <c r="L368" s="3">
        <v>0</v>
      </c>
      <c r="M368" s="3">
        <v>248</v>
      </c>
      <c r="N368" s="3">
        <f>M368*5500</f>
        <v>1364000</v>
      </c>
      <c r="O368" s="3">
        <v>0</v>
      </c>
      <c r="P368" s="3">
        <f>O368*410</f>
        <v>0</v>
      </c>
      <c r="Q368" s="9">
        <v>0</v>
      </c>
      <c r="R368" s="3">
        <v>0</v>
      </c>
      <c r="S368" s="3">
        <f>S91</f>
        <v>0</v>
      </c>
      <c r="T368" s="3">
        <v>0</v>
      </c>
      <c r="U368" s="3">
        <v>138656.53</v>
      </c>
      <c r="V368" s="5">
        <f t="shared" si="102"/>
        <v>5500</v>
      </c>
    </row>
    <row r="369" spans="1:22" ht="24" customHeight="1" x14ac:dyDescent="0.25">
      <c r="A369" s="49" t="s">
        <v>1186</v>
      </c>
      <c r="B369" s="1" t="s">
        <v>138</v>
      </c>
      <c r="C369" s="2">
        <f t="shared" si="100"/>
        <v>7302495.8099999996</v>
      </c>
      <c r="D369" s="3">
        <f t="shared" si="101"/>
        <v>385350</v>
      </c>
      <c r="E369" s="3">
        <f>350*1101</f>
        <v>385350</v>
      </c>
      <c r="F369" s="3">
        <f>800*0</f>
        <v>0</v>
      </c>
      <c r="G369" s="3">
        <v>0</v>
      </c>
      <c r="H369" s="3">
        <f>400*0</f>
        <v>0</v>
      </c>
      <c r="I369" s="3">
        <v>0</v>
      </c>
      <c r="J369" s="3">
        <f t="shared" si="103"/>
        <v>0</v>
      </c>
      <c r="K369" s="4">
        <v>0</v>
      </c>
      <c r="L369" s="3">
        <v>0</v>
      </c>
      <c r="M369" s="3">
        <v>735.58</v>
      </c>
      <c r="N369" s="3">
        <v>4045690</v>
      </c>
      <c r="O369" s="3">
        <v>0</v>
      </c>
      <c r="P369" s="3">
        <f>O369*410</f>
        <v>0</v>
      </c>
      <c r="Q369" s="3">
        <v>963.58</v>
      </c>
      <c r="R369" s="3">
        <v>2782680</v>
      </c>
      <c r="S369" s="3">
        <v>0</v>
      </c>
      <c r="T369" s="3">
        <v>0</v>
      </c>
      <c r="U369" s="3">
        <v>88775.81</v>
      </c>
      <c r="V369" s="5">
        <f t="shared" si="102"/>
        <v>5500</v>
      </c>
    </row>
    <row r="370" spans="1:22" ht="24" customHeight="1" x14ac:dyDescent="0.25">
      <c r="A370" s="49" t="s">
        <v>1187</v>
      </c>
      <c r="B370" s="1" t="s">
        <v>140</v>
      </c>
      <c r="C370" s="2">
        <f t="shared" si="100"/>
        <v>3696865.6</v>
      </c>
      <c r="D370" s="3">
        <f t="shared" si="101"/>
        <v>220220.4</v>
      </c>
      <c r="E370" s="3">
        <v>220220.4</v>
      </c>
      <c r="F370" s="3">
        <v>0</v>
      </c>
      <c r="G370" s="3">
        <v>0</v>
      </c>
      <c r="H370" s="3">
        <f>500*0</f>
        <v>0</v>
      </c>
      <c r="I370" s="3">
        <v>0</v>
      </c>
      <c r="J370" s="3">
        <f t="shared" si="103"/>
        <v>0</v>
      </c>
      <c r="K370" s="4">
        <v>0</v>
      </c>
      <c r="L370" s="3">
        <v>0</v>
      </c>
      <c r="M370" s="3">
        <v>375.42</v>
      </c>
      <c r="N370" s="3">
        <v>1965745.2</v>
      </c>
      <c r="O370" s="3">
        <v>0</v>
      </c>
      <c r="P370" s="3">
        <v>0</v>
      </c>
      <c r="Q370" s="3">
        <v>580</v>
      </c>
      <c r="R370" s="3">
        <f>Q370*2605</f>
        <v>1510900</v>
      </c>
      <c r="S370" s="3">
        <f>S1214</f>
        <v>0</v>
      </c>
      <c r="T370" s="3">
        <v>0</v>
      </c>
      <c r="U370" s="3">
        <v>0</v>
      </c>
      <c r="V370" s="5">
        <f t="shared" si="102"/>
        <v>5236.1227425283678</v>
      </c>
    </row>
    <row r="371" spans="1:22" ht="24" customHeight="1" x14ac:dyDescent="0.25">
      <c r="A371" s="49" t="s">
        <v>1188</v>
      </c>
      <c r="B371" s="21" t="s">
        <v>141</v>
      </c>
      <c r="C371" s="2">
        <f t="shared" si="100"/>
        <v>4206395.42</v>
      </c>
      <c r="D371" s="3">
        <f t="shared" si="101"/>
        <v>511965.6</v>
      </c>
      <c r="E371" s="3">
        <f>350*504</f>
        <v>176400</v>
      </c>
      <c r="F371" s="3">
        <v>282541.2</v>
      </c>
      <c r="G371" s="3">
        <v>13887.6</v>
      </c>
      <c r="H371" s="3">
        <f t="shared" ref="H371:H376" si="104">400*0</f>
        <v>0</v>
      </c>
      <c r="I371" s="3">
        <v>39136.800000000003</v>
      </c>
      <c r="J371" s="3">
        <f t="shared" si="103"/>
        <v>0</v>
      </c>
      <c r="K371" s="4">
        <v>0</v>
      </c>
      <c r="L371" s="3">
        <v>0</v>
      </c>
      <c r="M371" s="3">
        <v>390.89</v>
      </c>
      <c r="N371" s="3">
        <v>2123000</v>
      </c>
      <c r="O371" s="3">
        <v>0</v>
      </c>
      <c r="P371" s="3">
        <v>0</v>
      </c>
      <c r="Q371" s="3">
        <v>489.22</v>
      </c>
      <c r="R371" s="3">
        <v>1440000</v>
      </c>
      <c r="S371" s="3">
        <f>S1256</f>
        <v>0</v>
      </c>
      <c r="T371" s="3">
        <v>0</v>
      </c>
      <c r="U371" s="3">
        <v>131429.82</v>
      </c>
      <c r="V371" s="5">
        <f t="shared" si="102"/>
        <v>5431.1954769884114</v>
      </c>
    </row>
    <row r="372" spans="1:22" ht="24" customHeight="1" x14ac:dyDescent="0.25">
      <c r="A372" s="49" t="s">
        <v>1189</v>
      </c>
      <c r="B372" s="21" t="s">
        <v>142</v>
      </c>
      <c r="C372" s="2">
        <f t="shared" si="100"/>
        <v>4483430.55</v>
      </c>
      <c r="D372" s="3">
        <f t="shared" si="101"/>
        <v>850805.2</v>
      </c>
      <c r="E372" s="3">
        <f>350*488</f>
        <v>170800</v>
      </c>
      <c r="F372" s="3">
        <f>1050*488</f>
        <v>512400</v>
      </c>
      <c r="G372" s="3">
        <v>71097.600000000006</v>
      </c>
      <c r="H372" s="3">
        <f t="shared" si="104"/>
        <v>0</v>
      </c>
      <c r="I372" s="3">
        <v>96507.6</v>
      </c>
      <c r="J372" s="3">
        <f t="shared" si="103"/>
        <v>0</v>
      </c>
      <c r="K372" s="4">
        <v>0</v>
      </c>
      <c r="L372" s="3">
        <v>0</v>
      </c>
      <c r="M372" s="3">
        <v>402.76</v>
      </c>
      <c r="N372" s="3">
        <v>2002000</v>
      </c>
      <c r="O372" s="3">
        <v>0</v>
      </c>
      <c r="P372" s="3">
        <v>0</v>
      </c>
      <c r="Q372" s="3">
        <v>543.62</v>
      </c>
      <c r="R372" s="3">
        <v>1500000</v>
      </c>
      <c r="S372" s="3">
        <f>S1257</f>
        <v>0</v>
      </c>
      <c r="T372" s="3">
        <v>0</v>
      </c>
      <c r="U372" s="3">
        <v>130625.35</v>
      </c>
      <c r="V372" s="5">
        <f t="shared" si="102"/>
        <v>4970.7021551296057</v>
      </c>
    </row>
    <row r="373" spans="1:22" ht="24" customHeight="1" x14ac:dyDescent="0.25">
      <c r="A373" s="49" t="s">
        <v>1190</v>
      </c>
      <c r="B373" s="21" t="s">
        <v>144</v>
      </c>
      <c r="C373" s="2">
        <f t="shared" si="100"/>
        <v>907862.81</v>
      </c>
      <c r="D373" s="3">
        <f t="shared" si="101"/>
        <v>788416</v>
      </c>
      <c r="E373" s="3">
        <f>350*440</f>
        <v>154000</v>
      </c>
      <c r="F373" s="3">
        <f>1050*440</f>
        <v>462000</v>
      </c>
      <c r="G373" s="3">
        <v>73551.600000000006</v>
      </c>
      <c r="H373" s="3">
        <f t="shared" si="104"/>
        <v>0</v>
      </c>
      <c r="I373" s="3">
        <v>98864.4</v>
      </c>
      <c r="J373" s="3">
        <f t="shared" si="103"/>
        <v>0</v>
      </c>
      <c r="K373" s="4">
        <v>0</v>
      </c>
      <c r="L373" s="3">
        <v>0</v>
      </c>
      <c r="M373" s="3">
        <v>0</v>
      </c>
      <c r="N373" s="3">
        <f>M373*5300</f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119446.81</v>
      </c>
      <c r="V373" s="5" t="e">
        <f t="shared" si="102"/>
        <v>#DIV/0!</v>
      </c>
    </row>
    <row r="374" spans="1:22" ht="24" customHeight="1" x14ac:dyDescent="0.25">
      <c r="A374" s="49" t="s">
        <v>1191</v>
      </c>
      <c r="B374" s="1" t="s">
        <v>143</v>
      </c>
      <c r="C374" s="2">
        <f t="shared" si="100"/>
        <v>2827000</v>
      </c>
      <c r="D374" s="3">
        <f t="shared" si="101"/>
        <v>243498</v>
      </c>
      <c r="E374" s="3">
        <v>123780</v>
      </c>
      <c r="F374" s="3">
        <v>119718</v>
      </c>
      <c r="G374" s="3">
        <v>0</v>
      </c>
      <c r="H374" s="3">
        <f t="shared" si="104"/>
        <v>0</v>
      </c>
      <c r="I374" s="3">
        <v>0</v>
      </c>
      <c r="J374" s="3">
        <f t="shared" si="103"/>
        <v>0</v>
      </c>
      <c r="K374" s="4">
        <v>0</v>
      </c>
      <c r="L374" s="3">
        <v>0</v>
      </c>
      <c r="M374" s="3">
        <v>255.7</v>
      </c>
      <c r="N374" s="3">
        <v>1386343.2</v>
      </c>
      <c r="O374" s="3">
        <v>0</v>
      </c>
      <c r="P374" s="3">
        <v>0</v>
      </c>
      <c r="Q374" s="3">
        <v>421.92</v>
      </c>
      <c r="R374" s="3">
        <v>1097158.8</v>
      </c>
      <c r="S374" s="3">
        <v>0</v>
      </c>
      <c r="T374" s="3">
        <v>0</v>
      </c>
      <c r="U374" s="3">
        <v>100000</v>
      </c>
      <c r="V374" s="5">
        <f t="shared" si="102"/>
        <v>5421.7567461869376</v>
      </c>
    </row>
    <row r="375" spans="1:22" ht="24" customHeight="1" x14ac:dyDescent="0.25">
      <c r="A375" s="49" t="s">
        <v>1192</v>
      </c>
      <c r="B375" s="1" t="s">
        <v>146</v>
      </c>
      <c r="C375" s="2">
        <f t="shared" si="100"/>
        <v>3760018.46</v>
      </c>
      <c r="D375" s="3">
        <f t="shared" si="101"/>
        <v>229845.00000000003</v>
      </c>
      <c r="E375" s="3">
        <f>350*656.7</f>
        <v>229845.00000000003</v>
      </c>
      <c r="F375" s="3">
        <v>0</v>
      </c>
      <c r="G375" s="3">
        <v>0</v>
      </c>
      <c r="H375" s="3">
        <f t="shared" si="104"/>
        <v>0</v>
      </c>
      <c r="I375" s="3">
        <v>0</v>
      </c>
      <c r="J375" s="3">
        <f t="shared" si="103"/>
        <v>0</v>
      </c>
      <c r="K375" s="4">
        <v>0</v>
      </c>
      <c r="L375" s="3">
        <v>0</v>
      </c>
      <c r="M375" s="3">
        <v>338.2</v>
      </c>
      <c r="N375" s="3">
        <v>1860100</v>
      </c>
      <c r="O375" s="3">
        <v>0</v>
      </c>
      <c r="P375" s="3">
        <v>0</v>
      </c>
      <c r="Q375" s="9">
        <v>599.04</v>
      </c>
      <c r="R375" s="3">
        <v>1593271.2</v>
      </c>
      <c r="S375" s="3">
        <f>S1073</f>
        <v>0</v>
      </c>
      <c r="T375" s="3">
        <v>0</v>
      </c>
      <c r="U375" s="3">
        <v>76802.259999999995</v>
      </c>
      <c r="V375" s="5">
        <f t="shared" si="102"/>
        <v>5500</v>
      </c>
    </row>
    <row r="376" spans="1:22" ht="24" customHeight="1" x14ac:dyDescent="0.25">
      <c r="A376" s="49" t="s">
        <v>1193</v>
      </c>
      <c r="B376" s="1" t="s">
        <v>147</v>
      </c>
      <c r="C376" s="2">
        <f t="shared" si="100"/>
        <v>4205787.43</v>
      </c>
      <c r="D376" s="3">
        <f t="shared" si="101"/>
        <v>377236.8</v>
      </c>
      <c r="E376" s="3">
        <v>177414</v>
      </c>
      <c r="F376" s="3">
        <v>199822.8</v>
      </c>
      <c r="G376" s="3">
        <v>0</v>
      </c>
      <c r="H376" s="3">
        <f t="shared" si="104"/>
        <v>0</v>
      </c>
      <c r="I376" s="3">
        <v>0</v>
      </c>
      <c r="J376" s="3">
        <f t="shared" si="103"/>
        <v>0</v>
      </c>
      <c r="K376" s="4">
        <v>0</v>
      </c>
      <c r="L376" s="3">
        <v>0</v>
      </c>
      <c r="M376" s="3">
        <v>405.5</v>
      </c>
      <c r="N376" s="3">
        <v>2092856.4</v>
      </c>
      <c r="O376" s="3">
        <v>0</v>
      </c>
      <c r="P376" s="3">
        <v>0</v>
      </c>
      <c r="Q376" s="3">
        <v>544.07000000000005</v>
      </c>
      <c r="R376" s="3">
        <v>1662210</v>
      </c>
      <c r="S376" s="3">
        <v>0</v>
      </c>
      <c r="T376" s="3">
        <v>0</v>
      </c>
      <c r="U376" s="3">
        <v>73484.23</v>
      </c>
      <c r="V376" s="5">
        <f t="shared" si="102"/>
        <v>5161.1748458692973</v>
      </c>
    </row>
    <row r="377" spans="1:22" ht="24" customHeight="1" x14ac:dyDescent="0.25">
      <c r="A377" s="49" t="s">
        <v>1194</v>
      </c>
      <c r="B377" s="1" t="s">
        <v>148</v>
      </c>
      <c r="C377" s="2">
        <f t="shared" si="100"/>
        <v>3550062.4</v>
      </c>
      <c r="D377" s="3">
        <f t="shared" si="101"/>
        <v>734060.4</v>
      </c>
      <c r="E377" s="3">
        <v>184047.6</v>
      </c>
      <c r="F377" s="3">
        <v>364876.79999999999</v>
      </c>
      <c r="G377" s="3">
        <v>28652.400000000001</v>
      </c>
      <c r="H377" s="3">
        <v>0</v>
      </c>
      <c r="I377" s="3">
        <v>156483.6</v>
      </c>
      <c r="J377" s="3">
        <f t="shared" si="103"/>
        <v>0</v>
      </c>
      <c r="K377" s="4">
        <v>0</v>
      </c>
      <c r="L377" s="3">
        <v>0</v>
      </c>
      <c r="M377" s="3">
        <v>346.2</v>
      </c>
      <c r="N377" s="3">
        <v>1680332.4</v>
      </c>
      <c r="O377" s="3">
        <v>0</v>
      </c>
      <c r="P377" s="3">
        <f>O377*410</f>
        <v>0</v>
      </c>
      <c r="Q377" s="3">
        <v>467.66</v>
      </c>
      <c r="R377" s="3">
        <v>1035669.6</v>
      </c>
      <c r="S377" s="3">
        <v>0</v>
      </c>
      <c r="T377" s="3">
        <v>0</v>
      </c>
      <c r="U377" s="3">
        <v>100000</v>
      </c>
      <c r="V377" s="5">
        <f t="shared" si="102"/>
        <v>4853.6464471403815</v>
      </c>
    </row>
    <row r="378" spans="1:22" ht="24" customHeight="1" x14ac:dyDescent="0.25">
      <c r="A378" s="49" t="s">
        <v>1195</v>
      </c>
      <c r="B378" s="21" t="s">
        <v>149</v>
      </c>
      <c r="C378" s="2">
        <f t="shared" si="100"/>
        <v>5562292.6799999997</v>
      </c>
      <c r="D378" s="3">
        <f t="shared" si="101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614.07000000000005</v>
      </c>
      <c r="N378" s="3">
        <v>3363952.68</v>
      </c>
      <c r="O378" s="3">
        <v>0</v>
      </c>
      <c r="P378" s="3">
        <f>O378*410</f>
        <v>0</v>
      </c>
      <c r="Q378" s="3">
        <v>732.78</v>
      </c>
      <c r="R378" s="3">
        <f>Q378*3000</f>
        <v>2198340</v>
      </c>
      <c r="S378" s="3">
        <f>S834</f>
        <v>0</v>
      </c>
      <c r="T378" s="3">
        <v>0</v>
      </c>
      <c r="U378" s="3">
        <v>0</v>
      </c>
      <c r="V378" s="5">
        <f t="shared" si="102"/>
        <v>5478.1257511358635</v>
      </c>
    </row>
    <row r="379" spans="1:22" ht="24" customHeight="1" x14ac:dyDescent="0.25">
      <c r="A379" s="49" t="s">
        <v>1196</v>
      </c>
      <c r="B379" s="21" t="s">
        <v>150</v>
      </c>
      <c r="C379" s="2">
        <f t="shared" si="100"/>
        <v>2632060.21</v>
      </c>
      <c r="D379" s="3">
        <f t="shared" si="101"/>
        <v>221482.4</v>
      </c>
      <c r="E379" s="3">
        <f>350*352</f>
        <v>123200</v>
      </c>
      <c r="F379" s="3">
        <v>98282.4</v>
      </c>
      <c r="G379" s="3">
        <v>0</v>
      </c>
      <c r="H379" s="3">
        <f>400*0</f>
        <v>0</v>
      </c>
      <c r="I379" s="3">
        <v>0</v>
      </c>
      <c r="J379" s="3">
        <f>350*0</f>
        <v>0</v>
      </c>
      <c r="K379" s="4">
        <v>0</v>
      </c>
      <c r="L379" s="3">
        <v>0</v>
      </c>
      <c r="M379" s="3">
        <v>277</v>
      </c>
      <c r="N379" s="3">
        <v>1353526.8</v>
      </c>
      <c r="O379" s="3">
        <v>0</v>
      </c>
      <c r="P379" s="3">
        <f>O379*410</f>
        <v>0</v>
      </c>
      <c r="Q379" s="3">
        <v>378.4</v>
      </c>
      <c r="R379" s="3">
        <v>952927.2</v>
      </c>
      <c r="S379" s="3">
        <f>S840</f>
        <v>0</v>
      </c>
      <c r="T379" s="3">
        <v>0</v>
      </c>
      <c r="U379" s="3">
        <v>104123.81</v>
      </c>
      <c r="V379" s="5">
        <f t="shared" si="102"/>
        <v>4886.3783393501808</v>
      </c>
    </row>
    <row r="380" spans="1:22" ht="24" customHeight="1" x14ac:dyDescent="0.25">
      <c r="A380" s="49" t="s">
        <v>1197</v>
      </c>
      <c r="B380" s="1" t="s">
        <v>151</v>
      </c>
      <c r="C380" s="2">
        <f t="shared" si="100"/>
        <v>4331116.6500000004</v>
      </c>
      <c r="D380" s="3">
        <f t="shared" si="101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908.45</v>
      </c>
      <c r="N380" s="3">
        <v>4331116.6500000004</v>
      </c>
      <c r="O380" s="3">
        <v>0</v>
      </c>
      <c r="P380" s="3">
        <v>0</v>
      </c>
      <c r="Q380" s="3">
        <v>0</v>
      </c>
      <c r="R380" s="3">
        <f>Q380*3000</f>
        <v>0</v>
      </c>
      <c r="S380" s="3">
        <v>0</v>
      </c>
      <c r="T380" s="3">
        <v>0</v>
      </c>
      <c r="U380" s="3">
        <v>0</v>
      </c>
      <c r="V380" s="5">
        <f t="shared" si="102"/>
        <v>4767.5894655732291</v>
      </c>
    </row>
    <row r="381" spans="1:22" ht="24" customHeight="1" x14ac:dyDescent="0.25">
      <c r="A381" s="49" t="s">
        <v>1198</v>
      </c>
      <c r="B381" s="1" t="s">
        <v>152</v>
      </c>
      <c r="C381" s="2">
        <f t="shared" si="100"/>
        <v>2708478</v>
      </c>
      <c r="D381" s="3">
        <f t="shared" si="101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830.32</v>
      </c>
      <c r="N381" s="3">
        <v>2708478</v>
      </c>
      <c r="O381" s="3">
        <v>0</v>
      </c>
      <c r="P381" s="3">
        <v>0</v>
      </c>
      <c r="Q381" s="3">
        <v>0</v>
      </c>
      <c r="R381" s="3">
        <f>Q381*3000</f>
        <v>0</v>
      </c>
      <c r="S381" s="3">
        <v>0</v>
      </c>
      <c r="T381" s="3">
        <v>0</v>
      </c>
      <c r="U381" s="3">
        <v>0</v>
      </c>
      <c r="V381" s="5">
        <f t="shared" si="102"/>
        <v>3261.9688794681565</v>
      </c>
    </row>
    <row r="382" spans="1:22" ht="40.15" customHeight="1" x14ac:dyDescent="0.25">
      <c r="A382" s="53" t="s">
        <v>177</v>
      </c>
      <c r="B382" s="53"/>
      <c r="C382" s="2">
        <f t="shared" ref="C382:U382" si="105">SUM(C383:C388)</f>
        <v>13551416.550000001</v>
      </c>
      <c r="D382" s="2">
        <f t="shared" si="105"/>
        <v>6115414</v>
      </c>
      <c r="E382" s="2">
        <f t="shared" si="105"/>
        <v>1048687.5</v>
      </c>
      <c r="F382" s="2">
        <f t="shared" si="105"/>
        <v>2956035.6</v>
      </c>
      <c r="G382" s="2">
        <f t="shared" si="105"/>
        <v>671670</v>
      </c>
      <c r="H382" s="2">
        <f t="shared" si="105"/>
        <v>780708.4</v>
      </c>
      <c r="I382" s="2">
        <f t="shared" si="105"/>
        <v>658312.5</v>
      </c>
      <c r="J382" s="2">
        <f t="shared" si="105"/>
        <v>0</v>
      </c>
      <c r="K382" s="13">
        <f t="shared" si="105"/>
        <v>0</v>
      </c>
      <c r="L382" s="2">
        <f t="shared" si="105"/>
        <v>0</v>
      </c>
      <c r="M382" s="2">
        <f t="shared" si="105"/>
        <v>842.36</v>
      </c>
      <c r="N382" s="2">
        <f t="shared" si="105"/>
        <v>4462470</v>
      </c>
      <c r="O382" s="2">
        <f t="shared" si="105"/>
        <v>0</v>
      </c>
      <c r="P382" s="2">
        <f t="shared" si="105"/>
        <v>0</v>
      </c>
      <c r="Q382" s="2">
        <f t="shared" si="105"/>
        <v>842.63999999999987</v>
      </c>
      <c r="R382" s="2">
        <f t="shared" si="105"/>
        <v>2430112.7999999998</v>
      </c>
      <c r="S382" s="2">
        <f t="shared" si="105"/>
        <v>0</v>
      </c>
      <c r="T382" s="2">
        <f t="shared" si="105"/>
        <v>0</v>
      </c>
      <c r="U382" s="2">
        <f t="shared" si="105"/>
        <v>543419.75</v>
      </c>
    </row>
    <row r="383" spans="1:22" ht="24" customHeight="1" x14ac:dyDescent="0.25">
      <c r="A383" s="49" t="s">
        <v>1199</v>
      </c>
      <c r="B383" s="20" t="s">
        <v>169</v>
      </c>
      <c r="C383" s="2">
        <f t="shared" ref="C383:C388" si="106">D383+L383+N383+P383+R383+S383+T383+U383</f>
        <v>121935.02</v>
      </c>
      <c r="D383" s="3">
        <f t="shared" ref="D383:D388" si="107">SUM(E383:J383)</f>
        <v>0</v>
      </c>
      <c r="E383" s="3">
        <v>0</v>
      </c>
      <c r="F383" s="3">
        <v>0</v>
      </c>
      <c r="G383" s="3">
        <v>0</v>
      </c>
      <c r="H383" s="3">
        <f>400*0</f>
        <v>0</v>
      </c>
      <c r="I383" s="3">
        <f>250*0</f>
        <v>0</v>
      </c>
      <c r="J383" s="3">
        <f>350*0</f>
        <v>0</v>
      </c>
      <c r="K383" s="4">
        <v>0</v>
      </c>
      <c r="L383" s="3">
        <v>0</v>
      </c>
      <c r="M383" s="9">
        <v>0</v>
      </c>
      <c r="N383" s="3">
        <v>0</v>
      </c>
      <c r="O383" s="3">
        <v>0</v>
      </c>
      <c r="P383" s="3">
        <v>0</v>
      </c>
      <c r="Q383" s="3">
        <v>0</v>
      </c>
      <c r="R383" s="3">
        <f>Q383*3000</f>
        <v>0</v>
      </c>
      <c r="S383" s="3">
        <v>0</v>
      </c>
      <c r="T383" s="3">
        <v>0</v>
      </c>
      <c r="U383" s="3">
        <v>121935.02</v>
      </c>
      <c r="V383" s="5" t="e">
        <f t="shared" ref="V383:V388" si="108">N383/M383</f>
        <v>#DIV/0!</v>
      </c>
    </row>
    <row r="384" spans="1:22" ht="24" customHeight="1" x14ac:dyDescent="0.25">
      <c r="A384" s="49" t="s">
        <v>1200</v>
      </c>
      <c r="B384" s="20" t="s">
        <v>170</v>
      </c>
      <c r="C384" s="2">
        <f t="shared" si="106"/>
        <v>100538.12</v>
      </c>
      <c r="D384" s="3">
        <f t="shared" si="107"/>
        <v>0</v>
      </c>
      <c r="E384" s="3">
        <v>0</v>
      </c>
      <c r="F384" s="3">
        <v>0</v>
      </c>
      <c r="G384" s="3">
        <v>0</v>
      </c>
      <c r="H384" s="3">
        <f>400*0</f>
        <v>0</v>
      </c>
      <c r="I384" s="3">
        <f>250*0</f>
        <v>0</v>
      </c>
      <c r="J384" s="3">
        <f>350*0</f>
        <v>0</v>
      </c>
      <c r="K384" s="10">
        <v>0</v>
      </c>
      <c r="L384" s="9">
        <v>0</v>
      </c>
      <c r="M384" s="9">
        <v>0</v>
      </c>
      <c r="N384" s="3">
        <v>0</v>
      </c>
      <c r="O384" s="9">
        <v>0</v>
      </c>
      <c r="P384" s="9">
        <v>0</v>
      </c>
      <c r="Q384" s="9">
        <v>0</v>
      </c>
      <c r="R384" s="3">
        <f>Q384*3000</f>
        <v>0</v>
      </c>
      <c r="S384" s="9">
        <v>0</v>
      </c>
      <c r="T384" s="3">
        <v>0</v>
      </c>
      <c r="U384" s="9">
        <v>100538.12</v>
      </c>
      <c r="V384" s="5" t="e">
        <f t="shared" si="108"/>
        <v>#DIV/0!</v>
      </c>
    </row>
    <row r="385" spans="1:22" ht="24" customHeight="1" x14ac:dyDescent="0.25">
      <c r="A385" s="49" t="s">
        <v>1201</v>
      </c>
      <c r="B385" s="20" t="s">
        <v>171</v>
      </c>
      <c r="C385" s="2">
        <f t="shared" si="106"/>
        <v>3941673.34</v>
      </c>
      <c r="D385" s="3">
        <f t="shared" si="107"/>
        <v>508200</v>
      </c>
      <c r="E385" s="3">
        <f>350*363</f>
        <v>127050</v>
      </c>
      <c r="F385" s="3">
        <f>1050*363</f>
        <v>381150</v>
      </c>
      <c r="G385" s="3">
        <v>0</v>
      </c>
      <c r="H385" s="3">
        <f>400*0</f>
        <v>0</v>
      </c>
      <c r="I385" s="3">
        <f>250*0</f>
        <v>0</v>
      </c>
      <c r="J385" s="3">
        <f>350*0</f>
        <v>0</v>
      </c>
      <c r="K385" s="4">
        <v>0</v>
      </c>
      <c r="L385" s="3">
        <v>0</v>
      </c>
      <c r="M385" s="3">
        <v>472.36</v>
      </c>
      <c r="N385" s="3">
        <v>2494482</v>
      </c>
      <c r="O385" s="3">
        <v>0</v>
      </c>
      <c r="P385" s="3">
        <v>0</v>
      </c>
      <c r="Q385" s="3">
        <v>289.58</v>
      </c>
      <c r="R385" s="3">
        <v>868740</v>
      </c>
      <c r="S385" s="3">
        <v>0</v>
      </c>
      <c r="T385" s="3">
        <v>0</v>
      </c>
      <c r="U385" s="3">
        <v>70251.34</v>
      </c>
      <c r="V385" s="5">
        <f t="shared" si="108"/>
        <v>5280.8916927766959</v>
      </c>
    </row>
    <row r="386" spans="1:22" ht="24" customHeight="1" x14ac:dyDescent="0.25">
      <c r="A386" s="49" t="s">
        <v>1202</v>
      </c>
      <c r="B386" s="20" t="s">
        <v>823</v>
      </c>
      <c r="C386" s="2">
        <f t="shared" si="106"/>
        <v>3529360.8</v>
      </c>
      <c r="D386" s="3">
        <f t="shared" si="107"/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0</v>
      </c>
      <c r="L386" s="3">
        <v>0</v>
      </c>
      <c r="M386" s="3">
        <v>370</v>
      </c>
      <c r="N386" s="3">
        <v>1967988</v>
      </c>
      <c r="O386" s="3">
        <v>0</v>
      </c>
      <c r="P386" s="3">
        <v>0</v>
      </c>
      <c r="Q386" s="3">
        <v>553.05999999999995</v>
      </c>
      <c r="R386" s="3">
        <v>1561372.8</v>
      </c>
      <c r="S386" s="3">
        <v>0</v>
      </c>
      <c r="T386" s="3">
        <v>0</v>
      </c>
      <c r="U386" s="3">
        <v>0</v>
      </c>
      <c r="V386" s="5">
        <f t="shared" si="108"/>
        <v>5318.8864864864863</v>
      </c>
    </row>
    <row r="387" spans="1:22" ht="24" customHeight="1" x14ac:dyDescent="0.25">
      <c r="A387" s="49" t="s">
        <v>1203</v>
      </c>
      <c r="B387" s="20" t="s">
        <v>832</v>
      </c>
      <c r="C387" s="2">
        <f t="shared" si="106"/>
        <v>3200647.32</v>
      </c>
      <c r="D387" s="3">
        <f t="shared" si="107"/>
        <v>3075586</v>
      </c>
      <c r="E387" s="3">
        <f>350*1308.76</f>
        <v>458066</v>
      </c>
      <c r="F387" s="3">
        <f>1050*1308.76</f>
        <v>1374198</v>
      </c>
      <c r="G387" s="3">
        <f>300*1308.76</f>
        <v>392628</v>
      </c>
      <c r="H387" s="3">
        <f>400*1308.76</f>
        <v>523504</v>
      </c>
      <c r="I387" s="3">
        <f>250*1308.76</f>
        <v>327190</v>
      </c>
      <c r="J387" s="3">
        <v>0</v>
      </c>
      <c r="K387" s="4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f>Q387*3000</f>
        <v>0</v>
      </c>
      <c r="S387" s="3">
        <v>0</v>
      </c>
      <c r="T387" s="3">
        <v>0</v>
      </c>
      <c r="U387" s="3">
        <v>125061.32</v>
      </c>
      <c r="V387" s="5" t="e">
        <f t="shared" si="108"/>
        <v>#DIV/0!</v>
      </c>
    </row>
    <row r="388" spans="1:22" ht="24" customHeight="1" x14ac:dyDescent="0.25">
      <c r="A388" s="49" t="s">
        <v>1204</v>
      </c>
      <c r="B388" s="20" t="s">
        <v>833</v>
      </c>
      <c r="C388" s="2">
        <f t="shared" si="106"/>
        <v>2657261.9500000002</v>
      </c>
      <c r="D388" s="3">
        <f t="shared" si="107"/>
        <v>2531628</v>
      </c>
      <c r="E388" s="3">
        <f>350*1324.49</f>
        <v>463571.5</v>
      </c>
      <c r="F388" s="3">
        <v>1200687.6000000001</v>
      </c>
      <c r="G388" s="3">
        <v>279042</v>
      </c>
      <c r="H388" s="3">
        <v>257204.4</v>
      </c>
      <c r="I388" s="3">
        <f>250*1324.49</f>
        <v>331122.5</v>
      </c>
      <c r="J388" s="3">
        <v>0</v>
      </c>
      <c r="K388" s="4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f>Q388*3000</f>
        <v>0</v>
      </c>
      <c r="S388" s="3">
        <v>0</v>
      </c>
      <c r="T388" s="3">
        <v>0</v>
      </c>
      <c r="U388" s="3">
        <v>125633.95</v>
      </c>
      <c r="V388" s="5" t="e">
        <f t="shared" si="108"/>
        <v>#DIV/0!</v>
      </c>
    </row>
    <row r="389" spans="1:22" ht="40.15" customHeight="1" x14ac:dyDescent="0.25">
      <c r="A389" s="53" t="s">
        <v>181</v>
      </c>
      <c r="B389" s="53"/>
      <c r="C389" s="2">
        <f t="shared" ref="C389:U389" si="109">SUM(C390:C396)</f>
        <v>10442222.16</v>
      </c>
      <c r="D389" s="2">
        <f t="shared" si="109"/>
        <v>0</v>
      </c>
      <c r="E389" s="2">
        <f t="shared" si="109"/>
        <v>0</v>
      </c>
      <c r="F389" s="2">
        <f t="shared" si="109"/>
        <v>0</v>
      </c>
      <c r="G389" s="2">
        <f t="shared" si="109"/>
        <v>0</v>
      </c>
      <c r="H389" s="2">
        <f t="shared" si="109"/>
        <v>0</v>
      </c>
      <c r="I389" s="2">
        <f t="shared" si="109"/>
        <v>0</v>
      </c>
      <c r="J389" s="2">
        <f t="shared" si="109"/>
        <v>0</v>
      </c>
      <c r="K389" s="13">
        <f t="shared" si="109"/>
        <v>0</v>
      </c>
      <c r="L389" s="2">
        <f t="shared" si="109"/>
        <v>0</v>
      </c>
      <c r="M389" s="2">
        <f t="shared" si="109"/>
        <v>1212.22</v>
      </c>
      <c r="N389" s="2">
        <f t="shared" si="109"/>
        <v>5665488.8399999999</v>
      </c>
      <c r="O389" s="2">
        <f t="shared" si="109"/>
        <v>0</v>
      </c>
      <c r="P389" s="2">
        <f t="shared" si="109"/>
        <v>0</v>
      </c>
      <c r="Q389" s="2">
        <f t="shared" si="109"/>
        <v>1760</v>
      </c>
      <c r="R389" s="2">
        <f t="shared" si="109"/>
        <v>4432879.5999999996</v>
      </c>
      <c r="S389" s="2">
        <f t="shared" si="109"/>
        <v>0</v>
      </c>
      <c r="T389" s="2">
        <f t="shared" si="109"/>
        <v>0</v>
      </c>
      <c r="U389" s="2">
        <f t="shared" si="109"/>
        <v>343853.72</v>
      </c>
    </row>
    <row r="390" spans="1:22" ht="24" customHeight="1" x14ac:dyDescent="0.25">
      <c r="A390" s="49" t="s">
        <v>1205</v>
      </c>
      <c r="B390" s="20" t="s">
        <v>182</v>
      </c>
      <c r="C390" s="2">
        <f t="shared" ref="C390:C396" si="110">D390+L390+N390+P390+R390+S390+T390+U390</f>
        <v>111850</v>
      </c>
      <c r="D390" s="3">
        <f t="shared" ref="D390:D396" si="111">SUM(E390:J390)</f>
        <v>0</v>
      </c>
      <c r="E390" s="3">
        <v>0</v>
      </c>
      <c r="F390" s="3">
        <v>0</v>
      </c>
      <c r="G390" s="3">
        <v>0</v>
      </c>
      <c r="H390" s="3">
        <v>0</v>
      </c>
      <c r="I390" s="3">
        <v>0</v>
      </c>
      <c r="J390" s="3">
        <f>350*0</f>
        <v>0</v>
      </c>
      <c r="K390" s="4">
        <v>0</v>
      </c>
      <c r="L390" s="3">
        <v>0</v>
      </c>
      <c r="M390" s="3">
        <v>0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111850</v>
      </c>
      <c r="V390" s="5" t="e">
        <f t="shared" ref="V390:V396" si="112">N390/M390</f>
        <v>#DIV/0!</v>
      </c>
    </row>
    <row r="391" spans="1:22" ht="24" customHeight="1" x14ac:dyDescent="0.25">
      <c r="A391" s="49" t="s">
        <v>1206</v>
      </c>
      <c r="B391" s="20" t="s">
        <v>183</v>
      </c>
      <c r="C391" s="2">
        <f t="shared" si="110"/>
        <v>111850</v>
      </c>
      <c r="D391" s="3">
        <f t="shared" si="111"/>
        <v>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f>350*0</f>
        <v>0</v>
      </c>
      <c r="K391" s="4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111850</v>
      </c>
      <c r="V391" s="5" t="e">
        <f t="shared" si="112"/>
        <v>#DIV/0!</v>
      </c>
    </row>
    <row r="392" spans="1:22" ht="24" customHeight="1" x14ac:dyDescent="0.25">
      <c r="A392" s="49" t="s">
        <v>1207</v>
      </c>
      <c r="B392" s="20" t="s">
        <v>187</v>
      </c>
      <c r="C392" s="2">
        <f t="shared" si="110"/>
        <v>4580950</v>
      </c>
      <c r="D392" s="3">
        <f t="shared" si="111"/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4">
        <v>0</v>
      </c>
      <c r="L392" s="3">
        <v>0</v>
      </c>
      <c r="M392" s="3">
        <v>459.48</v>
      </c>
      <c r="N392" s="3">
        <v>2567950</v>
      </c>
      <c r="O392" s="3">
        <v>0</v>
      </c>
      <c r="P392" s="3">
        <v>0</v>
      </c>
      <c r="Q392" s="3">
        <v>648</v>
      </c>
      <c r="R392" s="3">
        <v>2013000</v>
      </c>
      <c r="S392" s="3">
        <v>0</v>
      </c>
      <c r="T392" s="3">
        <v>0</v>
      </c>
      <c r="U392" s="3">
        <v>0</v>
      </c>
      <c r="V392" s="5">
        <f t="shared" si="112"/>
        <v>5588.8177940280311</v>
      </c>
    </row>
    <row r="393" spans="1:22" ht="24" customHeight="1" x14ac:dyDescent="0.25">
      <c r="A393" s="49" t="s">
        <v>1208</v>
      </c>
      <c r="B393" s="20" t="s">
        <v>190</v>
      </c>
      <c r="C393" s="2">
        <f t="shared" si="110"/>
        <v>69659.09</v>
      </c>
      <c r="D393" s="3">
        <f t="shared" si="111"/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f>350*0</f>
        <v>0</v>
      </c>
      <c r="K393" s="4">
        <v>0</v>
      </c>
      <c r="L393" s="3">
        <v>0</v>
      </c>
      <c r="M393" s="3">
        <v>0</v>
      </c>
      <c r="N393" s="3">
        <f>M393*5500</f>
        <v>0</v>
      </c>
      <c r="O393" s="3">
        <v>0</v>
      </c>
      <c r="P393" s="3">
        <v>0</v>
      </c>
      <c r="Q393" s="3">
        <v>0</v>
      </c>
      <c r="R393" s="3">
        <f>Q393*3000</f>
        <v>0</v>
      </c>
      <c r="S393" s="3">
        <v>0</v>
      </c>
      <c r="T393" s="3">
        <v>0</v>
      </c>
      <c r="U393" s="3">
        <v>69659.09</v>
      </c>
      <c r="V393" s="5" t="e">
        <f t="shared" si="112"/>
        <v>#DIV/0!</v>
      </c>
    </row>
    <row r="394" spans="1:22" ht="24" customHeight="1" x14ac:dyDescent="0.25">
      <c r="A394" s="49" t="s">
        <v>1209</v>
      </c>
      <c r="B394" s="20" t="s">
        <v>193</v>
      </c>
      <c r="C394" s="2">
        <f t="shared" si="110"/>
        <v>50494.63</v>
      </c>
      <c r="D394" s="3">
        <f t="shared" si="111"/>
        <v>0</v>
      </c>
      <c r="E394" s="3">
        <v>0</v>
      </c>
      <c r="F394" s="3">
        <f>800*0</f>
        <v>0</v>
      </c>
      <c r="G394" s="3">
        <v>0</v>
      </c>
      <c r="H394" s="3">
        <f>400*0</f>
        <v>0</v>
      </c>
      <c r="I394" s="3">
        <v>0</v>
      </c>
      <c r="J394" s="3">
        <v>0</v>
      </c>
      <c r="K394" s="4">
        <v>0</v>
      </c>
      <c r="L394" s="3">
        <v>0</v>
      </c>
      <c r="M394" s="3">
        <v>0</v>
      </c>
      <c r="N394" s="3">
        <f>M394*5500</f>
        <v>0</v>
      </c>
      <c r="O394" s="3">
        <v>0</v>
      </c>
      <c r="P394" s="3">
        <v>0</v>
      </c>
      <c r="Q394" s="3">
        <v>0</v>
      </c>
      <c r="R394" s="3">
        <f>Q394*3000</f>
        <v>0</v>
      </c>
      <c r="S394" s="3">
        <v>0</v>
      </c>
      <c r="T394" s="3">
        <v>0</v>
      </c>
      <c r="U394" s="3">
        <v>50494.63</v>
      </c>
      <c r="V394" s="5" t="e">
        <f t="shared" si="112"/>
        <v>#DIV/0!</v>
      </c>
    </row>
    <row r="395" spans="1:22" ht="24" customHeight="1" x14ac:dyDescent="0.25">
      <c r="A395" s="49" t="s">
        <v>1210</v>
      </c>
      <c r="B395" s="20" t="s">
        <v>775</v>
      </c>
      <c r="C395" s="2">
        <f t="shared" si="110"/>
        <v>2996027.44</v>
      </c>
      <c r="D395" s="3">
        <f t="shared" si="111"/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4">
        <v>0</v>
      </c>
      <c r="L395" s="3">
        <v>0</v>
      </c>
      <c r="M395" s="3">
        <v>549.29999999999995</v>
      </c>
      <c r="N395" s="3">
        <v>2008648.84</v>
      </c>
      <c r="O395" s="3">
        <v>0</v>
      </c>
      <c r="P395" s="3">
        <v>0</v>
      </c>
      <c r="Q395" s="3">
        <v>722</v>
      </c>
      <c r="R395" s="3">
        <v>987378.6</v>
      </c>
      <c r="S395" s="3">
        <v>0</v>
      </c>
      <c r="T395" s="3">
        <v>0</v>
      </c>
      <c r="U395" s="3">
        <v>0</v>
      </c>
      <c r="V395" s="5">
        <f t="shared" si="112"/>
        <v>3656.7428363371569</v>
      </c>
    </row>
    <row r="396" spans="1:22" ht="24" customHeight="1" x14ac:dyDescent="0.25">
      <c r="A396" s="49" t="s">
        <v>1211</v>
      </c>
      <c r="B396" s="20" t="s">
        <v>195</v>
      </c>
      <c r="C396" s="2">
        <f t="shared" si="110"/>
        <v>2521391</v>
      </c>
      <c r="D396" s="3">
        <f t="shared" si="111"/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4">
        <v>0</v>
      </c>
      <c r="L396" s="3">
        <v>0</v>
      </c>
      <c r="M396" s="3">
        <v>203.44</v>
      </c>
      <c r="N396" s="3">
        <v>1088890</v>
      </c>
      <c r="O396" s="3">
        <v>0</v>
      </c>
      <c r="P396" s="3">
        <v>0</v>
      </c>
      <c r="Q396" s="3">
        <v>390</v>
      </c>
      <c r="R396" s="3">
        <v>1432501</v>
      </c>
      <c r="S396" s="3">
        <v>0</v>
      </c>
      <c r="T396" s="3">
        <v>0</v>
      </c>
      <c r="U396" s="3">
        <v>0</v>
      </c>
      <c r="V396" s="5">
        <f t="shared" si="112"/>
        <v>5352.3889107353516</v>
      </c>
    </row>
    <row r="397" spans="1:22" ht="45" customHeight="1" x14ac:dyDescent="0.25">
      <c r="A397" s="53" t="s">
        <v>850</v>
      </c>
      <c r="B397" s="53"/>
      <c r="C397" s="2">
        <f t="shared" ref="C397:U397" si="113">SUM(C398)</f>
        <v>3461922.2</v>
      </c>
      <c r="D397" s="2">
        <f t="shared" si="113"/>
        <v>0</v>
      </c>
      <c r="E397" s="2">
        <f t="shared" si="113"/>
        <v>0</v>
      </c>
      <c r="F397" s="2">
        <f t="shared" si="113"/>
        <v>0</v>
      </c>
      <c r="G397" s="2">
        <f t="shared" si="113"/>
        <v>0</v>
      </c>
      <c r="H397" s="2">
        <f t="shared" si="113"/>
        <v>0</v>
      </c>
      <c r="I397" s="2">
        <f t="shared" si="113"/>
        <v>0</v>
      </c>
      <c r="J397" s="2">
        <f t="shared" si="113"/>
        <v>0</v>
      </c>
      <c r="K397" s="13">
        <f t="shared" si="113"/>
        <v>0</v>
      </c>
      <c r="L397" s="2">
        <f t="shared" si="113"/>
        <v>0</v>
      </c>
      <c r="M397" s="2">
        <f t="shared" si="113"/>
        <v>372</v>
      </c>
      <c r="N397" s="2">
        <f t="shared" si="113"/>
        <v>2039699.6</v>
      </c>
      <c r="O397" s="2">
        <f t="shared" si="113"/>
        <v>0</v>
      </c>
      <c r="P397" s="2">
        <f t="shared" si="113"/>
        <v>0</v>
      </c>
      <c r="Q397" s="2">
        <f t="shared" si="113"/>
        <v>258</v>
      </c>
      <c r="R397" s="2">
        <f t="shared" si="113"/>
        <v>1422222.6</v>
      </c>
      <c r="S397" s="2">
        <f t="shared" si="113"/>
        <v>0</v>
      </c>
      <c r="T397" s="2">
        <f t="shared" si="113"/>
        <v>0</v>
      </c>
      <c r="U397" s="2">
        <f t="shared" si="113"/>
        <v>0</v>
      </c>
      <c r="V397" s="17">
        <f>C397</f>
        <v>3461922.2</v>
      </c>
    </row>
    <row r="398" spans="1:22" ht="25.15" customHeight="1" x14ac:dyDescent="0.25">
      <c r="A398" s="49" t="s">
        <v>1212</v>
      </c>
      <c r="B398" s="20" t="s">
        <v>776</v>
      </c>
      <c r="C398" s="2">
        <f>D398+L398+N398+P398+R398+S398+T398+U398</f>
        <v>3461922.2</v>
      </c>
      <c r="D398" s="3">
        <f>SUM(E398:J398)</f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4">
        <v>0</v>
      </c>
      <c r="L398" s="3">
        <v>0</v>
      </c>
      <c r="M398" s="3">
        <v>372</v>
      </c>
      <c r="N398" s="3">
        <v>2039699.6</v>
      </c>
      <c r="O398" s="3">
        <v>0</v>
      </c>
      <c r="P398" s="3">
        <v>0</v>
      </c>
      <c r="Q398" s="3">
        <v>258</v>
      </c>
      <c r="R398" s="3">
        <v>1422222.6</v>
      </c>
      <c r="S398" s="3">
        <v>0</v>
      </c>
      <c r="T398" s="3">
        <v>0</v>
      </c>
      <c r="U398" s="3">
        <v>0</v>
      </c>
      <c r="V398" s="5">
        <f>N398/M398</f>
        <v>5483.0634408602155</v>
      </c>
    </row>
    <row r="399" spans="1:22" ht="45" customHeight="1" x14ac:dyDescent="0.25">
      <c r="A399" s="53" t="s">
        <v>222</v>
      </c>
      <c r="B399" s="53"/>
      <c r="C399" s="2">
        <f t="shared" ref="C399:U399" si="114">SUM(C400:C415)</f>
        <v>62833535.530000001</v>
      </c>
      <c r="D399" s="2">
        <f t="shared" si="114"/>
        <v>10980453.6</v>
      </c>
      <c r="E399" s="2">
        <f t="shared" si="114"/>
        <v>3644816.45</v>
      </c>
      <c r="F399" s="2">
        <f t="shared" si="114"/>
        <v>5291943.43</v>
      </c>
      <c r="G399" s="2">
        <f t="shared" si="114"/>
        <v>1052744.0799999998</v>
      </c>
      <c r="H399" s="2">
        <f t="shared" si="114"/>
        <v>0</v>
      </c>
      <c r="I399" s="2">
        <f t="shared" si="114"/>
        <v>990949.64</v>
      </c>
      <c r="J399" s="2">
        <f t="shared" si="114"/>
        <v>0</v>
      </c>
      <c r="K399" s="13">
        <f t="shared" si="114"/>
        <v>0</v>
      </c>
      <c r="L399" s="2">
        <f t="shared" si="114"/>
        <v>0</v>
      </c>
      <c r="M399" s="2">
        <f t="shared" si="114"/>
        <v>7794.04</v>
      </c>
      <c r="N399" s="2">
        <f t="shared" si="114"/>
        <v>34238622.810000002</v>
      </c>
      <c r="O399" s="2">
        <f t="shared" si="114"/>
        <v>163.4</v>
      </c>
      <c r="P399" s="2">
        <f t="shared" si="114"/>
        <v>124568.4</v>
      </c>
      <c r="Q399" s="2">
        <f t="shared" si="114"/>
        <v>5912</v>
      </c>
      <c r="R399" s="2">
        <f t="shared" si="114"/>
        <v>15662558.599999998</v>
      </c>
      <c r="S399" s="2">
        <f t="shared" si="114"/>
        <v>0</v>
      </c>
      <c r="T399" s="2">
        <f t="shared" si="114"/>
        <v>0</v>
      </c>
      <c r="U399" s="2">
        <f t="shared" si="114"/>
        <v>1827332.12</v>
      </c>
    </row>
    <row r="400" spans="1:22" ht="25.15" customHeight="1" x14ac:dyDescent="0.25">
      <c r="A400" s="49" t="s">
        <v>1213</v>
      </c>
      <c r="B400" s="20" t="s">
        <v>840</v>
      </c>
      <c r="C400" s="2">
        <f t="shared" ref="C400:C415" si="115">D400+L400+N400+P400+R400+S400+T400+U400</f>
        <v>460135.79</v>
      </c>
      <c r="D400" s="3">
        <f t="shared" ref="D400:D415" si="116">SUM(E400:J400)</f>
        <v>0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10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3">
        <f>Q400*3000</f>
        <v>0</v>
      </c>
      <c r="S400" s="9">
        <v>0</v>
      </c>
      <c r="T400" s="9">
        <v>0</v>
      </c>
      <c r="U400" s="9">
        <v>460135.79</v>
      </c>
      <c r="V400" s="5" t="e">
        <f t="shared" ref="V400:V415" si="117">N400/M400</f>
        <v>#DIV/0!</v>
      </c>
    </row>
    <row r="401" spans="1:22" ht="25.15" customHeight="1" x14ac:dyDescent="0.25">
      <c r="A401" s="49" t="s">
        <v>1214</v>
      </c>
      <c r="B401" s="22" t="s">
        <v>201</v>
      </c>
      <c r="C401" s="2">
        <f t="shared" si="115"/>
        <v>9974525.0099999998</v>
      </c>
      <c r="D401" s="3">
        <f t="shared" si="116"/>
        <v>2369279.0900000003</v>
      </c>
      <c r="E401" s="3">
        <v>490134.02</v>
      </c>
      <c r="F401" s="3">
        <v>1333139.81</v>
      </c>
      <c r="G401" s="3">
        <v>290053.45</v>
      </c>
      <c r="H401" s="3">
        <f>500*0</f>
        <v>0</v>
      </c>
      <c r="I401" s="3">
        <v>255951.81</v>
      </c>
      <c r="J401" s="3">
        <f>350*0</f>
        <v>0</v>
      </c>
      <c r="K401" s="4">
        <v>0</v>
      </c>
      <c r="L401" s="3">
        <v>0</v>
      </c>
      <c r="M401" s="3">
        <v>853.48</v>
      </c>
      <c r="N401" s="3">
        <v>4390154.92</v>
      </c>
      <c r="O401" s="3">
        <v>49.2</v>
      </c>
      <c r="P401" s="3">
        <v>50016</v>
      </c>
      <c r="Q401" s="3">
        <v>1215</v>
      </c>
      <c r="R401" s="3">
        <v>3165075</v>
      </c>
      <c r="S401" s="3">
        <v>0</v>
      </c>
      <c r="T401" s="3">
        <v>0</v>
      </c>
      <c r="U401" s="3">
        <v>0</v>
      </c>
      <c r="V401" s="5">
        <f t="shared" si="117"/>
        <v>5143.8287013169611</v>
      </c>
    </row>
    <row r="402" spans="1:22" ht="25.15" customHeight="1" x14ac:dyDescent="0.25">
      <c r="A402" s="49" t="s">
        <v>1215</v>
      </c>
      <c r="B402" s="20" t="s">
        <v>203</v>
      </c>
      <c r="C402" s="2">
        <f t="shared" si="115"/>
        <v>3360072</v>
      </c>
      <c r="D402" s="3">
        <f t="shared" si="116"/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4">
        <v>0</v>
      </c>
      <c r="L402" s="3">
        <v>0</v>
      </c>
      <c r="M402" s="3">
        <v>924.85</v>
      </c>
      <c r="N402" s="3">
        <v>3360072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5">
        <f t="shared" si="117"/>
        <v>3633.0994215278151</v>
      </c>
    </row>
    <row r="403" spans="1:22" ht="24.6" customHeight="1" x14ac:dyDescent="0.25">
      <c r="A403" s="49" t="s">
        <v>1216</v>
      </c>
      <c r="B403" s="22" t="s">
        <v>202</v>
      </c>
      <c r="C403" s="2">
        <f t="shared" si="115"/>
        <v>140000.76</v>
      </c>
      <c r="D403" s="3">
        <f t="shared" si="116"/>
        <v>0</v>
      </c>
      <c r="E403" s="3">
        <v>0</v>
      </c>
      <c r="F403" s="3">
        <v>0</v>
      </c>
      <c r="G403" s="3">
        <v>0</v>
      </c>
      <c r="H403" s="3">
        <f>400*0</f>
        <v>0</v>
      </c>
      <c r="I403" s="3">
        <v>0</v>
      </c>
      <c r="J403" s="3">
        <f t="shared" ref="J403:J412" si="118">350*0</f>
        <v>0</v>
      </c>
      <c r="K403" s="4">
        <v>0</v>
      </c>
      <c r="L403" s="3">
        <v>0</v>
      </c>
      <c r="M403" s="3">
        <v>0</v>
      </c>
      <c r="N403" s="3">
        <f>M403*5500</f>
        <v>0</v>
      </c>
      <c r="O403" s="3">
        <v>0</v>
      </c>
      <c r="P403" s="3">
        <v>0</v>
      </c>
      <c r="Q403" s="3">
        <v>0</v>
      </c>
      <c r="R403" s="3">
        <f>Q403*3000</f>
        <v>0</v>
      </c>
      <c r="S403" s="3">
        <v>0</v>
      </c>
      <c r="T403" s="3">
        <v>0</v>
      </c>
      <c r="U403" s="3">
        <v>140000.76</v>
      </c>
      <c r="V403" s="5" t="e">
        <f t="shared" si="117"/>
        <v>#DIV/0!</v>
      </c>
    </row>
    <row r="404" spans="1:22" ht="25.15" customHeight="1" x14ac:dyDescent="0.25">
      <c r="A404" s="49" t="s">
        <v>1217</v>
      </c>
      <c r="B404" s="22" t="s">
        <v>205</v>
      </c>
      <c r="C404" s="2">
        <f t="shared" si="115"/>
        <v>7813966.8300000001</v>
      </c>
      <c r="D404" s="3">
        <f t="shared" si="116"/>
        <v>2264532.91</v>
      </c>
      <c r="E404" s="3">
        <v>445045.23</v>
      </c>
      <c r="F404" s="3">
        <v>1274424.02</v>
      </c>
      <c r="G404" s="3">
        <v>273711.03000000003</v>
      </c>
      <c r="H404" s="3">
        <f>500*0</f>
        <v>0</v>
      </c>
      <c r="I404" s="3">
        <v>271352.63</v>
      </c>
      <c r="J404" s="3">
        <f t="shared" si="118"/>
        <v>0</v>
      </c>
      <c r="K404" s="4">
        <v>0</v>
      </c>
      <c r="L404" s="3">
        <v>0</v>
      </c>
      <c r="M404" s="3">
        <v>741.45</v>
      </c>
      <c r="N404" s="3">
        <v>2349427.92</v>
      </c>
      <c r="O404" s="3">
        <v>41.8</v>
      </c>
      <c r="P404" s="3">
        <v>38376</v>
      </c>
      <c r="Q404" s="3">
        <v>1333</v>
      </c>
      <c r="R404" s="3">
        <v>3161630</v>
      </c>
      <c r="S404" s="3">
        <v>0</v>
      </c>
      <c r="T404" s="3">
        <v>0</v>
      </c>
      <c r="U404" s="3">
        <v>0</v>
      </c>
      <c r="V404" s="5">
        <f t="shared" si="117"/>
        <v>3168.6936678130687</v>
      </c>
    </row>
    <row r="405" spans="1:22" ht="25.15" customHeight="1" x14ac:dyDescent="0.25">
      <c r="A405" s="49" t="s">
        <v>1218</v>
      </c>
      <c r="B405" s="22" t="s">
        <v>207</v>
      </c>
      <c r="C405" s="2">
        <f t="shared" si="115"/>
        <v>4596934.3000000007</v>
      </c>
      <c r="D405" s="3">
        <f t="shared" si="116"/>
        <v>527950.79999999993</v>
      </c>
      <c r="E405" s="3">
        <v>424053.6</v>
      </c>
      <c r="F405" s="3">
        <v>0</v>
      </c>
      <c r="G405" s="3">
        <v>103897.2</v>
      </c>
      <c r="H405" s="3">
        <f>400*0</f>
        <v>0</v>
      </c>
      <c r="I405" s="3">
        <v>0</v>
      </c>
      <c r="J405" s="3">
        <f t="shared" si="118"/>
        <v>0</v>
      </c>
      <c r="K405" s="4">
        <v>0</v>
      </c>
      <c r="L405" s="3">
        <v>0</v>
      </c>
      <c r="M405" s="3">
        <v>0</v>
      </c>
      <c r="N405" s="3">
        <v>0</v>
      </c>
      <c r="O405" s="3">
        <v>72.400000000000006</v>
      </c>
      <c r="P405" s="3">
        <v>36176.400000000001</v>
      </c>
      <c r="Q405" s="3">
        <v>1380</v>
      </c>
      <c r="R405" s="3">
        <v>3860161.2</v>
      </c>
      <c r="S405" s="3">
        <v>0</v>
      </c>
      <c r="T405" s="3">
        <v>0</v>
      </c>
      <c r="U405" s="3">
        <v>172645.9</v>
      </c>
      <c r="V405" s="5" t="e">
        <f t="shared" si="117"/>
        <v>#DIV/0!</v>
      </c>
    </row>
    <row r="406" spans="1:22" ht="25.15" customHeight="1" x14ac:dyDescent="0.25">
      <c r="A406" s="49" t="s">
        <v>1219</v>
      </c>
      <c r="B406" s="22" t="s">
        <v>208</v>
      </c>
      <c r="C406" s="2">
        <f t="shared" si="115"/>
        <v>3984198.4000000004</v>
      </c>
      <c r="D406" s="3">
        <f t="shared" si="116"/>
        <v>309780</v>
      </c>
      <c r="E406" s="3">
        <v>218102.39999999999</v>
      </c>
      <c r="F406" s="3">
        <v>91677.6</v>
      </c>
      <c r="G406" s="3">
        <v>0</v>
      </c>
      <c r="H406" s="3">
        <f>400*0</f>
        <v>0</v>
      </c>
      <c r="I406" s="3">
        <v>0</v>
      </c>
      <c r="J406" s="3">
        <f t="shared" si="118"/>
        <v>0</v>
      </c>
      <c r="K406" s="4">
        <v>0</v>
      </c>
      <c r="L406" s="3">
        <v>0</v>
      </c>
      <c r="M406" s="3">
        <v>482</v>
      </c>
      <c r="N406" s="3">
        <v>1546636.8</v>
      </c>
      <c r="O406" s="3">
        <v>0</v>
      </c>
      <c r="P406" s="3">
        <v>0</v>
      </c>
      <c r="Q406" s="3">
        <v>768</v>
      </c>
      <c r="R406" s="3">
        <v>2027781.6</v>
      </c>
      <c r="S406" s="3">
        <v>0</v>
      </c>
      <c r="T406" s="3">
        <v>0</v>
      </c>
      <c r="U406" s="3">
        <v>100000</v>
      </c>
      <c r="V406" s="5">
        <f t="shared" si="117"/>
        <v>3208.7900414937762</v>
      </c>
    </row>
    <row r="407" spans="1:22" ht="25.15" customHeight="1" x14ac:dyDescent="0.25">
      <c r="A407" s="49" t="s">
        <v>1220</v>
      </c>
      <c r="B407" s="22" t="s">
        <v>209</v>
      </c>
      <c r="C407" s="2">
        <f t="shared" si="115"/>
        <v>4744937.4399999995</v>
      </c>
      <c r="D407" s="3">
        <f t="shared" si="116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f t="shared" si="118"/>
        <v>0</v>
      </c>
      <c r="K407" s="4">
        <v>0</v>
      </c>
      <c r="L407" s="3">
        <v>0</v>
      </c>
      <c r="M407" s="3">
        <v>858</v>
      </c>
      <c r="N407" s="3">
        <v>4567174.8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177762.64</v>
      </c>
      <c r="V407" s="5">
        <f t="shared" si="117"/>
        <v>5323.0475524475523</v>
      </c>
    </row>
    <row r="408" spans="1:22" ht="25.15" customHeight="1" x14ac:dyDescent="0.25">
      <c r="A408" s="49" t="s">
        <v>1221</v>
      </c>
      <c r="B408" s="22" t="s">
        <v>210</v>
      </c>
      <c r="C408" s="2">
        <f t="shared" si="115"/>
        <v>6633813.6000000006</v>
      </c>
      <c r="D408" s="3">
        <f t="shared" si="116"/>
        <v>1373498.4</v>
      </c>
      <c r="E408" s="3">
        <v>271088.40000000002</v>
      </c>
      <c r="F408" s="3">
        <f>1050*775</f>
        <v>813750</v>
      </c>
      <c r="G408" s="3">
        <v>95161.2</v>
      </c>
      <c r="H408" s="3">
        <f>400*0</f>
        <v>0</v>
      </c>
      <c r="I408" s="3">
        <v>193498.8</v>
      </c>
      <c r="J408" s="3">
        <f t="shared" si="118"/>
        <v>0</v>
      </c>
      <c r="K408" s="4">
        <v>0</v>
      </c>
      <c r="L408" s="3">
        <v>0</v>
      </c>
      <c r="M408" s="3">
        <v>587.6</v>
      </c>
      <c r="N408" s="3">
        <v>3146000</v>
      </c>
      <c r="O408" s="3">
        <v>0</v>
      </c>
      <c r="P408" s="3">
        <v>0</v>
      </c>
      <c r="Q408" s="3">
        <v>736</v>
      </c>
      <c r="R408" s="3">
        <v>2014315.2</v>
      </c>
      <c r="S408" s="3">
        <v>0</v>
      </c>
      <c r="T408" s="3">
        <v>0</v>
      </c>
      <c r="U408" s="3">
        <v>100000</v>
      </c>
      <c r="V408" s="5">
        <f t="shared" si="117"/>
        <v>5353.9823008849553</v>
      </c>
    </row>
    <row r="409" spans="1:22" ht="25.15" customHeight="1" x14ac:dyDescent="0.25">
      <c r="A409" s="49" t="s">
        <v>1222</v>
      </c>
      <c r="B409" s="22" t="s">
        <v>206</v>
      </c>
      <c r="C409" s="2">
        <f t="shared" si="115"/>
        <v>2539190.7999999998</v>
      </c>
      <c r="D409" s="3">
        <f t="shared" si="116"/>
        <v>133339.20000000001</v>
      </c>
      <c r="E409" s="3">
        <v>133339.20000000001</v>
      </c>
      <c r="F409" s="3">
        <v>0</v>
      </c>
      <c r="G409" s="3">
        <v>0</v>
      </c>
      <c r="H409" s="3">
        <f>400*0</f>
        <v>0</v>
      </c>
      <c r="I409" s="3">
        <v>0</v>
      </c>
      <c r="J409" s="3">
        <f t="shared" si="118"/>
        <v>0</v>
      </c>
      <c r="K409" s="4">
        <v>0</v>
      </c>
      <c r="L409" s="3">
        <v>0</v>
      </c>
      <c r="M409" s="3">
        <v>236.25</v>
      </c>
      <c r="N409" s="3">
        <v>872256</v>
      </c>
      <c r="O409" s="3">
        <v>0</v>
      </c>
      <c r="P409" s="3">
        <v>0</v>
      </c>
      <c r="Q409" s="3">
        <v>480</v>
      </c>
      <c r="R409" s="3">
        <v>1433595.6</v>
      </c>
      <c r="S409" s="3">
        <v>0</v>
      </c>
      <c r="T409" s="3">
        <v>0</v>
      </c>
      <c r="U409" s="3">
        <v>100000</v>
      </c>
      <c r="V409" s="5">
        <f t="shared" si="117"/>
        <v>3692.088888888889</v>
      </c>
    </row>
    <row r="410" spans="1:22" ht="25.15" customHeight="1" x14ac:dyDescent="0.25">
      <c r="A410" s="49" t="s">
        <v>1223</v>
      </c>
      <c r="B410" s="22" t="s">
        <v>212</v>
      </c>
      <c r="C410" s="2">
        <f t="shared" si="115"/>
        <v>120570.93</v>
      </c>
      <c r="D410" s="3">
        <f t="shared" si="116"/>
        <v>0</v>
      </c>
      <c r="E410" s="3">
        <v>0</v>
      </c>
      <c r="F410" s="3">
        <v>0</v>
      </c>
      <c r="G410" s="3">
        <v>0</v>
      </c>
      <c r="H410" s="3">
        <f>400*0</f>
        <v>0</v>
      </c>
      <c r="I410" s="3">
        <v>0</v>
      </c>
      <c r="J410" s="3">
        <f t="shared" si="118"/>
        <v>0</v>
      </c>
      <c r="K410" s="4">
        <v>0</v>
      </c>
      <c r="L410" s="3">
        <v>0</v>
      </c>
      <c r="M410" s="3">
        <v>0</v>
      </c>
      <c r="N410" s="3">
        <v>0</v>
      </c>
      <c r="O410" s="3">
        <v>0</v>
      </c>
      <c r="P410" s="3">
        <v>0</v>
      </c>
      <c r="Q410" s="3">
        <v>0</v>
      </c>
      <c r="R410" s="3">
        <f>Q410*3000</f>
        <v>0</v>
      </c>
      <c r="S410" s="3">
        <v>0</v>
      </c>
      <c r="T410" s="3">
        <v>0</v>
      </c>
      <c r="U410" s="3">
        <v>120570.93</v>
      </c>
      <c r="V410" s="5" t="e">
        <f t="shared" si="117"/>
        <v>#DIV/0!</v>
      </c>
    </row>
    <row r="411" spans="1:22" ht="25.15" customHeight="1" x14ac:dyDescent="0.25">
      <c r="A411" s="49" t="s">
        <v>1224</v>
      </c>
      <c r="B411" s="22" t="s">
        <v>215</v>
      </c>
      <c r="C411" s="2">
        <f t="shared" si="115"/>
        <v>2887883.21</v>
      </c>
      <c r="D411" s="3">
        <f t="shared" si="116"/>
        <v>2649967.2000000002</v>
      </c>
      <c r="E411" s="3">
        <v>1057468.8</v>
      </c>
      <c r="F411" s="3">
        <v>1177621.2</v>
      </c>
      <c r="G411" s="3">
        <v>239659.2</v>
      </c>
      <c r="H411" s="3">
        <f>400*0</f>
        <v>0</v>
      </c>
      <c r="I411" s="3">
        <v>175218</v>
      </c>
      <c r="J411" s="3">
        <f t="shared" si="118"/>
        <v>0</v>
      </c>
      <c r="K411" s="4">
        <v>0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237916.01</v>
      </c>
      <c r="V411" s="5" t="e">
        <f t="shared" si="117"/>
        <v>#DIV/0!</v>
      </c>
    </row>
    <row r="412" spans="1:22" ht="25.15" customHeight="1" x14ac:dyDescent="0.25">
      <c r="A412" s="49" t="s">
        <v>1225</v>
      </c>
      <c r="B412" s="22" t="s">
        <v>213</v>
      </c>
      <c r="C412" s="2">
        <f t="shared" si="115"/>
        <v>5697166.0899999999</v>
      </c>
      <c r="D412" s="3">
        <f t="shared" si="116"/>
        <v>1352106</v>
      </c>
      <c r="E412" s="3">
        <v>605584.80000000005</v>
      </c>
      <c r="F412" s="3">
        <v>601330.80000000005</v>
      </c>
      <c r="G412" s="3">
        <v>50262</v>
      </c>
      <c r="H412" s="3">
        <f>400*0</f>
        <v>0</v>
      </c>
      <c r="I412" s="3">
        <v>94928.4</v>
      </c>
      <c r="J412" s="3">
        <f t="shared" si="118"/>
        <v>0</v>
      </c>
      <c r="K412" s="4">
        <v>0</v>
      </c>
      <c r="L412" s="3">
        <v>0</v>
      </c>
      <c r="M412" s="3">
        <v>750.32</v>
      </c>
      <c r="N412" s="3">
        <v>4126760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218300.09</v>
      </c>
      <c r="V412" s="5">
        <f t="shared" si="117"/>
        <v>5500</v>
      </c>
    </row>
    <row r="413" spans="1:22" ht="25.15" customHeight="1" x14ac:dyDescent="0.25">
      <c r="A413" s="49" t="s">
        <v>1226</v>
      </c>
      <c r="B413" s="22" t="s">
        <v>214</v>
      </c>
      <c r="C413" s="2">
        <f t="shared" si="115"/>
        <v>4173275.2</v>
      </c>
      <c r="D413" s="3">
        <f t="shared" si="116"/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4">
        <v>0</v>
      </c>
      <c r="L413" s="3">
        <v>0</v>
      </c>
      <c r="M413" s="3">
        <v>740.29</v>
      </c>
      <c r="N413" s="3">
        <v>4173275.2</v>
      </c>
      <c r="O413" s="3">
        <v>0</v>
      </c>
      <c r="P413" s="3">
        <v>0</v>
      </c>
      <c r="Q413" s="3">
        <v>0</v>
      </c>
      <c r="R413" s="3">
        <f>Q413*3000</f>
        <v>0</v>
      </c>
      <c r="S413" s="3">
        <v>0</v>
      </c>
      <c r="T413" s="3">
        <v>0</v>
      </c>
      <c r="U413" s="3">
        <v>0</v>
      </c>
      <c r="V413" s="5">
        <f t="shared" si="117"/>
        <v>5637.3518485998738</v>
      </c>
    </row>
    <row r="414" spans="1:22" ht="25.15" customHeight="1" x14ac:dyDescent="0.25">
      <c r="A414" s="49" t="s">
        <v>1227</v>
      </c>
      <c r="B414" s="22" t="s">
        <v>749</v>
      </c>
      <c r="C414" s="2">
        <f t="shared" si="115"/>
        <v>2856034.53</v>
      </c>
      <c r="D414" s="3">
        <f t="shared" si="116"/>
        <v>0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4">
        <v>0</v>
      </c>
      <c r="L414" s="3">
        <v>0</v>
      </c>
      <c r="M414" s="3">
        <v>806.8</v>
      </c>
      <c r="N414" s="3">
        <v>2856034.53</v>
      </c>
      <c r="O414" s="3">
        <v>0</v>
      </c>
      <c r="P414" s="3">
        <v>0</v>
      </c>
      <c r="Q414" s="3">
        <v>0</v>
      </c>
      <c r="R414" s="3">
        <f>Q414*3000</f>
        <v>0</v>
      </c>
      <c r="S414" s="3">
        <v>0</v>
      </c>
      <c r="T414" s="3">
        <v>0</v>
      </c>
      <c r="U414" s="3">
        <v>0</v>
      </c>
      <c r="V414" s="5">
        <f t="shared" si="117"/>
        <v>3539.9535572632622</v>
      </c>
    </row>
    <row r="415" spans="1:22" ht="25.15" customHeight="1" x14ac:dyDescent="0.25">
      <c r="A415" s="49" t="s">
        <v>1228</v>
      </c>
      <c r="B415" s="22" t="s">
        <v>750</v>
      </c>
      <c r="C415" s="2">
        <f t="shared" si="115"/>
        <v>2850830.64</v>
      </c>
      <c r="D415" s="3">
        <f t="shared" si="116"/>
        <v>0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4">
        <v>0</v>
      </c>
      <c r="L415" s="3">
        <v>0</v>
      </c>
      <c r="M415" s="3">
        <v>813</v>
      </c>
      <c r="N415" s="3">
        <v>2850830.64</v>
      </c>
      <c r="O415" s="3">
        <v>0</v>
      </c>
      <c r="P415" s="3">
        <v>0</v>
      </c>
      <c r="Q415" s="3">
        <v>0</v>
      </c>
      <c r="R415" s="3">
        <f>Q415*3000</f>
        <v>0</v>
      </c>
      <c r="S415" s="3">
        <v>0</v>
      </c>
      <c r="T415" s="3">
        <v>0</v>
      </c>
      <c r="U415" s="3">
        <v>0</v>
      </c>
      <c r="V415" s="5">
        <f t="shared" si="117"/>
        <v>3506.556752767528</v>
      </c>
    </row>
    <row r="416" spans="1:22" ht="40.15" customHeight="1" x14ac:dyDescent="0.25">
      <c r="A416" s="53" t="s">
        <v>759</v>
      </c>
      <c r="B416" s="53"/>
      <c r="C416" s="2">
        <f t="shared" ref="C416:U416" si="119">SUM(C417)</f>
        <v>1980000</v>
      </c>
      <c r="D416" s="2">
        <f t="shared" si="119"/>
        <v>0</v>
      </c>
      <c r="E416" s="2">
        <f t="shared" si="119"/>
        <v>0</v>
      </c>
      <c r="F416" s="2">
        <f t="shared" si="119"/>
        <v>0</v>
      </c>
      <c r="G416" s="2">
        <f t="shared" si="119"/>
        <v>0</v>
      </c>
      <c r="H416" s="2">
        <f t="shared" si="119"/>
        <v>0</v>
      </c>
      <c r="I416" s="2">
        <f t="shared" si="119"/>
        <v>0</v>
      </c>
      <c r="J416" s="2">
        <f t="shared" si="119"/>
        <v>0</v>
      </c>
      <c r="K416" s="13">
        <f t="shared" si="119"/>
        <v>0</v>
      </c>
      <c r="L416" s="2">
        <f t="shared" si="119"/>
        <v>0</v>
      </c>
      <c r="M416" s="2">
        <f t="shared" si="119"/>
        <v>0</v>
      </c>
      <c r="N416" s="2">
        <f t="shared" si="119"/>
        <v>0</v>
      </c>
      <c r="O416" s="2">
        <f t="shared" si="119"/>
        <v>0</v>
      </c>
      <c r="P416" s="2">
        <f t="shared" si="119"/>
        <v>0</v>
      </c>
      <c r="Q416" s="2">
        <f t="shared" si="119"/>
        <v>660</v>
      </c>
      <c r="R416" s="2">
        <f t="shared" si="119"/>
        <v>1980000</v>
      </c>
      <c r="S416" s="2">
        <f t="shared" si="119"/>
        <v>0</v>
      </c>
      <c r="T416" s="2">
        <f t="shared" si="119"/>
        <v>0</v>
      </c>
      <c r="U416" s="2">
        <f t="shared" si="119"/>
        <v>0</v>
      </c>
    </row>
    <row r="417" spans="1:22" ht="24" customHeight="1" x14ac:dyDescent="0.25">
      <c r="A417" s="49" t="s">
        <v>1229</v>
      </c>
      <c r="B417" s="22" t="s">
        <v>760</v>
      </c>
      <c r="C417" s="2">
        <f>D417+L417+N417+P417+R417+S417+T417+U417</f>
        <v>1980000</v>
      </c>
      <c r="D417" s="3">
        <f>SUM(E417:J417)</f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660</v>
      </c>
      <c r="R417" s="3">
        <f>Q417*3000</f>
        <v>1980000</v>
      </c>
      <c r="S417" s="3">
        <v>0</v>
      </c>
      <c r="T417" s="3">
        <v>0</v>
      </c>
      <c r="U417" s="3">
        <v>0</v>
      </c>
      <c r="V417" s="5" t="e">
        <f>N417/M417</f>
        <v>#DIV/0!</v>
      </c>
    </row>
    <row r="418" spans="1:22" ht="40.15" customHeight="1" x14ac:dyDescent="0.25">
      <c r="A418" s="53" t="s">
        <v>223</v>
      </c>
      <c r="B418" s="53"/>
      <c r="C418" s="2">
        <f t="shared" ref="C418:U418" si="120">SUM(C419)</f>
        <v>4337452.32</v>
      </c>
      <c r="D418" s="2">
        <f t="shared" si="120"/>
        <v>1086193.06</v>
      </c>
      <c r="E418" s="2">
        <f t="shared" si="120"/>
        <v>151561.39000000001</v>
      </c>
      <c r="F418" s="2">
        <f t="shared" si="120"/>
        <v>627654.87</v>
      </c>
      <c r="G418" s="2">
        <f t="shared" si="120"/>
        <v>145210.45000000001</v>
      </c>
      <c r="H418" s="2">
        <f t="shared" si="120"/>
        <v>109542.28</v>
      </c>
      <c r="I418" s="2">
        <f t="shared" si="120"/>
        <v>52224.07</v>
      </c>
      <c r="J418" s="2">
        <f t="shared" si="120"/>
        <v>0</v>
      </c>
      <c r="K418" s="13">
        <f t="shared" si="120"/>
        <v>0</v>
      </c>
      <c r="L418" s="2">
        <f t="shared" si="120"/>
        <v>0</v>
      </c>
      <c r="M418" s="2">
        <f t="shared" si="120"/>
        <v>451</v>
      </c>
      <c r="N418" s="2">
        <f t="shared" si="120"/>
        <v>1425880.38</v>
      </c>
      <c r="O418" s="2">
        <f t="shared" si="120"/>
        <v>215</v>
      </c>
      <c r="P418" s="2">
        <f t="shared" si="120"/>
        <v>91634.95</v>
      </c>
      <c r="Q418" s="2">
        <f t="shared" si="120"/>
        <v>684</v>
      </c>
      <c r="R418" s="2">
        <f t="shared" si="120"/>
        <v>1733743.93</v>
      </c>
      <c r="S418" s="2">
        <f t="shared" si="120"/>
        <v>0</v>
      </c>
      <c r="T418" s="2">
        <f t="shared" si="120"/>
        <v>0</v>
      </c>
      <c r="U418" s="2">
        <f t="shared" si="120"/>
        <v>0</v>
      </c>
      <c r="V418" s="17">
        <f>C418</f>
        <v>4337452.32</v>
      </c>
    </row>
    <row r="419" spans="1:22" ht="24" customHeight="1" x14ac:dyDescent="0.25">
      <c r="A419" s="49" t="s">
        <v>1230</v>
      </c>
      <c r="B419" s="22" t="s">
        <v>224</v>
      </c>
      <c r="C419" s="2">
        <f>D419+L419+N419+P419+R419+S419+T419+U419</f>
        <v>4337452.32</v>
      </c>
      <c r="D419" s="3">
        <f>SUM(E419:J419)</f>
        <v>1086193.06</v>
      </c>
      <c r="E419" s="3">
        <v>151561.39000000001</v>
      </c>
      <c r="F419" s="3">
        <v>627654.87</v>
      </c>
      <c r="G419" s="3">
        <v>145210.45000000001</v>
      </c>
      <c r="H419" s="3">
        <v>109542.28</v>
      </c>
      <c r="I419" s="3">
        <v>52224.07</v>
      </c>
      <c r="J419" s="3">
        <f>350*0</f>
        <v>0</v>
      </c>
      <c r="K419" s="4">
        <v>0</v>
      </c>
      <c r="L419" s="3">
        <v>0</v>
      </c>
      <c r="M419" s="3">
        <v>451</v>
      </c>
      <c r="N419" s="3">
        <v>1425880.38</v>
      </c>
      <c r="O419" s="3">
        <v>215</v>
      </c>
      <c r="P419" s="3">
        <v>91634.95</v>
      </c>
      <c r="Q419" s="3">
        <v>684</v>
      </c>
      <c r="R419" s="3">
        <v>1733743.93</v>
      </c>
      <c r="S419" s="3">
        <v>0</v>
      </c>
      <c r="T419" s="3">
        <v>0</v>
      </c>
      <c r="U419" s="3">
        <v>0</v>
      </c>
      <c r="V419" s="5">
        <f>N419/M419</f>
        <v>3161.5972949002216</v>
      </c>
    </row>
    <row r="420" spans="1:22" ht="40.15" customHeight="1" x14ac:dyDescent="0.25">
      <c r="A420" s="53" t="s">
        <v>227</v>
      </c>
      <c r="B420" s="53"/>
      <c r="C420" s="2">
        <f t="shared" ref="C420:U420" si="121">SUM(C421:C422)</f>
        <v>4088364.95</v>
      </c>
      <c r="D420" s="2">
        <f t="shared" si="121"/>
        <v>0</v>
      </c>
      <c r="E420" s="2">
        <f t="shared" si="121"/>
        <v>0</v>
      </c>
      <c r="F420" s="2">
        <f t="shared" si="121"/>
        <v>0</v>
      </c>
      <c r="G420" s="2">
        <f t="shared" si="121"/>
        <v>0</v>
      </c>
      <c r="H420" s="2">
        <f t="shared" si="121"/>
        <v>0</v>
      </c>
      <c r="I420" s="2">
        <f t="shared" si="121"/>
        <v>0</v>
      </c>
      <c r="J420" s="2">
        <f t="shared" si="121"/>
        <v>0</v>
      </c>
      <c r="K420" s="13">
        <f t="shared" si="121"/>
        <v>0</v>
      </c>
      <c r="L420" s="2">
        <f t="shared" si="121"/>
        <v>0</v>
      </c>
      <c r="M420" s="2">
        <f t="shared" si="121"/>
        <v>743.4</v>
      </c>
      <c r="N420" s="2">
        <f t="shared" si="121"/>
        <v>4088364.95</v>
      </c>
      <c r="O420" s="2">
        <f t="shared" si="121"/>
        <v>0</v>
      </c>
      <c r="P420" s="2">
        <f t="shared" si="121"/>
        <v>0</v>
      </c>
      <c r="Q420" s="2">
        <f t="shared" si="121"/>
        <v>0</v>
      </c>
      <c r="R420" s="2">
        <f t="shared" si="121"/>
        <v>0</v>
      </c>
      <c r="S420" s="2">
        <f t="shared" si="121"/>
        <v>0</v>
      </c>
      <c r="T420" s="2">
        <f t="shared" si="121"/>
        <v>0</v>
      </c>
      <c r="U420" s="2">
        <f t="shared" si="121"/>
        <v>0</v>
      </c>
      <c r="V420" s="17">
        <f>C420</f>
        <v>4088364.95</v>
      </c>
    </row>
    <row r="421" spans="1:22" ht="24" customHeight="1" x14ac:dyDescent="0.25">
      <c r="A421" s="49" t="s">
        <v>1231</v>
      </c>
      <c r="B421" s="22" t="s">
        <v>228</v>
      </c>
      <c r="C421" s="2">
        <f>D421+L421+N421+P421+R421+S421+T421+U421</f>
        <v>2048672.19</v>
      </c>
      <c r="D421" s="3">
        <f>SUM(E421:J421)</f>
        <v>0</v>
      </c>
      <c r="E421" s="3">
        <v>0</v>
      </c>
      <c r="F421" s="3">
        <v>0</v>
      </c>
      <c r="G421" s="3">
        <v>0</v>
      </c>
      <c r="H421" s="3">
        <v>0</v>
      </c>
      <c r="I421" s="3">
        <v>0</v>
      </c>
      <c r="J421" s="3">
        <v>0</v>
      </c>
      <c r="K421" s="4">
        <v>0</v>
      </c>
      <c r="L421" s="3">
        <v>0</v>
      </c>
      <c r="M421" s="3">
        <v>372.5</v>
      </c>
      <c r="N421" s="3">
        <v>2048672.19</v>
      </c>
      <c r="O421" s="3">
        <v>0</v>
      </c>
      <c r="P421" s="3">
        <v>0</v>
      </c>
      <c r="Q421" s="3">
        <v>0</v>
      </c>
      <c r="R421" s="3">
        <f>Q421*3000</f>
        <v>0</v>
      </c>
      <c r="S421" s="3">
        <v>0</v>
      </c>
      <c r="T421" s="3">
        <v>0</v>
      </c>
      <c r="U421" s="3">
        <v>0</v>
      </c>
      <c r="V421" s="5">
        <f>N421/M421</f>
        <v>5499.7911140939595</v>
      </c>
    </row>
    <row r="422" spans="1:22" ht="24" customHeight="1" x14ac:dyDescent="0.25">
      <c r="A422" s="49" t="s">
        <v>1232</v>
      </c>
      <c r="B422" s="22" t="s">
        <v>229</v>
      </c>
      <c r="C422" s="2">
        <f>D422+L422+N422+P422+R422+S422+T422+U422</f>
        <v>2039692.76</v>
      </c>
      <c r="D422" s="3">
        <f>SUM(E422:J422)</f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4">
        <v>0</v>
      </c>
      <c r="L422" s="3">
        <v>0</v>
      </c>
      <c r="M422" s="3">
        <v>370.9</v>
      </c>
      <c r="N422" s="3">
        <v>2039692.76</v>
      </c>
      <c r="O422" s="3">
        <v>0</v>
      </c>
      <c r="P422" s="3">
        <v>0</v>
      </c>
      <c r="Q422" s="3">
        <v>0</v>
      </c>
      <c r="R422" s="3">
        <f>Q422*3000</f>
        <v>0</v>
      </c>
      <c r="S422" s="3">
        <v>0</v>
      </c>
      <c r="T422" s="3">
        <v>0</v>
      </c>
      <c r="U422" s="3">
        <v>0</v>
      </c>
      <c r="V422" s="5">
        <f>N422/M422</f>
        <v>5499.3064437853873</v>
      </c>
    </row>
    <row r="423" spans="1:22" ht="40.15" customHeight="1" x14ac:dyDescent="0.25">
      <c r="A423" s="53" t="s">
        <v>811</v>
      </c>
      <c r="B423" s="53"/>
      <c r="C423" s="2">
        <f t="shared" ref="C423:U423" si="122">SUM(C424)</f>
        <v>3428150</v>
      </c>
      <c r="D423" s="2">
        <f t="shared" si="122"/>
        <v>0</v>
      </c>
      <c r="E423" s="2">
        <f t="shared" si="122"/>
        <v>0</v>
      </c>
      <c r="F423" s="2">
        <f t="shared" si="122"/>
        <v>0</v>
      </c>
      <c r="G423" s="2">
        <f t="shared" si="122"/>
        <v>0</v>
      </c>
      <c r="H423" s="2">
        <f t="shared" si="122"/>
        <v>0</v>
      </c>
      <c r="I423" s="2">
        <f t="shared" si="122"/>
        <v>0</v>
      </c>
      <c r="J423" s="2">
        <f t="shared" si="122"/>
        <v>0</v>
      </c>
      <c r="K423" s="13">
        <f t="shared" si="122"/>
        <v>0</v>
      </c>
      <c r="L423" s="2">
        <f t="shared" si="122"/>
        <v>0</v>
      </c>
      <c r="M423" s="2">
        <f t="shared" si="122"/>
        <v>655.9</v>
      </c>
      <c r="N423" s="2">
        <f t="shared" si="122"/>
        <v>3428150</v>
      </c>
      <c r="O423" s="2">
        <f t="shared" si="122"/>
        <v>0</v>
      </c>
      <c r="P423" s="2">
        <f t="shared" si="122"/>
        <v>0</v>
      </c>
      <c r="Q423" s="2">
        <f t="shared" si="122"/>
        <v>0</v>
      </c>
      <c r="R423" s="2">
        <f t="shared" si="122"/>
        <v>0</v>
      </c>
      <c r="S423" s="2">
        <f t="shared" si="122"/>
        <v>0</v>
      </c>
      <c r="T423" s="2">
        <f t="shared" si="122"/>
        <v>0</v>
      </c>
      <c r="U423" s="2">
        <f t="shared" si="122"/>
        <v>0</v>
      </c>
      <c r="V423" s="17">
        <f>C423</f>
        <v>3428150</v>
      </c>
    </row>
    <row r="424" spans="1:22" ht="24" customHeight="1" x14ac:dyDescent="0.25">
      <c r="A424" s="49" t="s">
        <v>1233</v>
      </c>
      <c r="B424" s="22" t="s">
        <v>812</v>
      </c>
      <c r="C424" s="2">
        <f>D424+L424+N424+P424+R424+S424+T424+U424</f>
        <v>3428150</v>
      </c>
      <c r="D424" s="3">
        <f>SUM(E424:J424)</f>
        <v>0</v>
      </c>
      <c r="E424" s="3">
        <v>0</v>
      </c>
      <c r="F424" s="3">
        <f>670.53*0</f>
        <v>0</v>
      </c>
      <c r="G424" s="3">
        <v>0</v>
      </c>
      <c r="H424" s="3">
        <f>500*0</f>
        <v>0</v>
      </c>
      <c r="I424" s="3">
        <v>0</v>
      </c>
      <c r="J424" s="3">
        <f>350*0</f>
        <v>0</v>
      </c>
      <c r="K424" s="4">
        <v>0</v>
      </c>
      <c r="L424" s="3">
        <v>0</v>
      </c>
      <c r="M424" s="3">
        <v>655.9</v>
      </c>
      <c r="N424" s="3">
        <v>3428150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5">
        <f>N424/M424</f>
        <v>5226.6351577984451</v>
      </c>
    </row>
    <row r="425" spans="1:22" ht="40.15" customHeight="1" x14ac:dyDescent="0.25">
      <c r="A425" s="53" t="s">
        <v>316</v>
      </c>
      <c r="B425" s="53"/>
      <c r="C425" s="2">
        <f t="shared" ref="C425:U425" si="123">SUM(C426:C626)</f>
        <v>479527848.27999967</v>
      </c>
      <c r="D425" s="2">
        <f t="shared" si="123"/>
        <v>97235995.24000001</v>
      </c>
      <c r="E425" s="2">
        <f t="shared" si="123"/>
        <v>16307470.029999999</v>
      </c>
      <c r="F425" s="2">
        <f t="shared" si="123"/>
        <v>53121716.699999996</v>
      </c>
      <c r="G425" s="2">
        <f t="shared" si="123"/>
        <v>9527654.7399999984</v>
      </c>
      <c r="H425" s="2">
        <f t="shared" si="123"/>
        <v>9738298.3399999999</v>
      </c>
      <c r="I425" s="2">
        <f t="shared" si="123"/>
        <v>8540855.4299999997</v>
      </c>
      <c r="J425" s="2">
        <f t="shared" si="123"/>
        <v>0</v>
      </c>
      <c r="K425" s="13">
        <f t="shared" si="123"/>
        <v>14</v>
      </c>
      <c r="L425" s="2">
        <f t="shared" si="123"/>
        <v>24140752.440000001</v>
      </c>
      <c r="M425" s="2">
        <f t="shared" si="123"/>
        <v>58057.35</v>
      </c>
      <c r="N425" s="2">
        <f t="shared" si="123"/>
        <v>301273193.71999979</v>
      </c>
      <c r="O425" s="2">
        <f t="shared" si="123"/>
        <v>819.8</v>
      </c>
      <c r="P425" s="2">
        <f t="shared" si="123"/>
        <v>881819.15</v>
      </c>
      <c r="Q425" s="2">
        <f t="shared" si="123"/>
        <v>17944.86</v>
      </c>
      <c r="R425" s="2">
        <f t="shared" si="123"/>
        <v>42019055.349999994</v>
      </c>
      <c r="S425" s="2">
        <f t="shared" si="123"/>
        <v>52420.18</v>
      </c>
      <c r="T425" s="2">
        <f t="shared" si="123"/>
        <v>0</v>
      </c>
      <c r="U425" s="2">
        <f t="shared" si="123"/>
        <v>13924612.199999999</v>
      </c>
    </row>
    <row r="426" spans="1:22" ht="24" customHeight="1" x14ac:dyDescent="0.25">
      <c r="A426" s="49" t="s">
        <v>1234</v>
      </c>
      <c r="B426" s="20" t="s">
        <v>503</v>
      </c>
      <c r="C426" s="2">
        <f t="shared" ref="C426:C489" si="124">D426+L426+N426+P426+R426+S426+T426+U426</f>
        <v>1413500</v>
      </c>
      <c r="D426" s="3">
        <f t="shared" ref="D426:D489" si="125">SUM(E426:J426)</f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10">
        <v>0</v>
      </c>
      <c r="L426" s="9">
        <v>0</v>
      </c>
      <c r="M426" s="9">
        <v>257</v>
      </c>
      <c r="N426" s="3">
        <f>M426*5500</f>
        <v>1413500</v>
      </c>
      <c r="O426" s="9">
        <v>0</v>
      </c>
      <c r="P426" s="9">
        <v>0</v>
      </c>
      <c r="Q426" s="9">
        <v>0</v>
      </c>
      <c r="R426" s="3">
        <f>Q426*3000</f>
        <v>0</v>
      </c>
      <c r="S426" s="9">
        <v>0</v>
      </c>
      <c r="T426" s="9">
        <v>0</v>
      </c>
      <c r="U426" s="9">
        <v>0</v>
      </c>
      <c r="V426" s="5">
        <f t="shared" ref="V426:V489" si="126">N426/M426</f>
        <v>5500</v>
      </c>
    </row>
    <row r="427" spans="1:22" ht="24" customHeight="1" x14ac:dyDescent="0.25">
      <c r="A427" s="49" t="s">
        <v>1235</v>
      </c>
      <c r="B427" s="23" t="s">
        <v>504</v>
      </c>
      <c r="C427" s="2">
        <f t="shared" si="124"/>
        <v>1421750</v>
      </c>
      <c r="D427" s="3">
        <f t="shared" si="125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10">
        <v>0</v>
      </c>
      <c r="L427" s="9">
        <v>0</v>
      </c>
      <c r="M427" s="9">
        <v>258.5</v>
      </c>
      <c r="N427" s="3">
        <f>M427*5500</f>
        <v>1421750</v>
      </c>
      <c r="O427" s="9">
        <v>0</v>
      </c>
      <c r="P427" s="9">
        <v>0</v>
      </c>
      <c r="Q427" s="9">
        <v>0</v>
      </c>
      <c r="R427" s="3">
        <f>Q427*3000</f>
        <v>0</v>
      </c>
      <c r="S427" s="9">
        <v>0</v>
      </c>
      <c r="T427" s="9">
        <v>0</v>
      </c>
      <c r="U427" s="9">
        <v>0</v>
      </c>
      <c r="V427" s="5">
        <f t="shared" si="126"/>
        <v>5500</v>
      </c>
    </row>
    <row r="428" spans="1:22" ht="24" customHeight="1" x14ac:dyDescent="0.25">
      <c r="A428" s="49" t="s">
        <v>1236</v>
      </c>
      <c r="B428" s="24" t="s">
        <v>794</v>
      </c>
      <c r="C428" s="2">
        <f t="shared" si="124"/>
        <v>1969687.71</v>
      </c>
      <c r="D428" s="3">
        <f t="shared" si="125"/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4">
        <v>0</v>
      </c>
      <c r="L428" s="3">
        <v>0</v>
      </c>
      <c r="M428" s="3">
        <v>510.55</v>
      </c>
      <c r="N428" s="3">
        <v>1916038.63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53649.08</v>
      </c>
      <c r="V428" s="5">
        <f t="shared" si="126"/>
        <v>3752.8912545294288</v>
      </c>
    </row>
    <row r="429" spans="1:22" ht="24" customHeight="1" x14ac:dyDescent="0.25">
      <c r="A429" s="49" t="s">
        <v>1237</v>
      </c>
      <c r="B429" s="20" t="s">
        <v>361</v>
      </c>
      <c r="C429" s="2">
        <f t="shared" si="124"/>
        <v>1695055.2</v>
      </c>
      <c r="D429" s="3">
        <f t="shared" si="125"/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266</v>
      </c>
      <c r="N429" s="3">
        <v>1695055.2</v>
      </c>
      <c r="O429" s="3">
        <v>0</v>
      </c>
      <c r="P429" s="3">
        <v>0</v>
      </c>
      <c r="Q429" s="3">
        <v>0</v>
      </c>
      <c r="R429" s="3">
        <f>Q429*3200</f>
        <v>0</v>
      </c>
      <c r="S429" s="3">
        <v>0</v>
      </c>
      <c r="T429" s="9">
        <v>0</v>
      </c>
      <c r="U429" s="3">
        <v>0</v>
      </c>
      <c r="V429" s="5">
        <f t="shared" si="126"/>
        <v>6372.3879699248118</v>
      </c>
    </row>
    <row r="430" spans="1:22" ht="24" customHeight="1" x14ac:dyDescent="0.25">
      <c r="A430" s="49" t="s">
        <v>1238</v>
      </c>
      <c r="B430" s="20" t="s">
        <v>424</v>
      </c>
      <c r="C430" s="2">
        <f t="shared" si="124"/>
        <v>3306860.4</v>
      </c>
      <c r="D430" s="3">
        <f t="shared" si="125"/>
        <v>0</v>
      </c>
      <c r="E430" s="3">
        <v>0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4">
        <v>0</v>
      </c>
      <c r="L430" s="3">
        <v>0</v>
      </c>
      <c r="M430" s="3">
        <v>380.8</v>
      </c>
      <c r="N430" s="3">
        <v>1819640.4</v>
      </c>
      <c r="O430" s="3">
        <v>0</v>
      </c>
      <c r="P430" s="3">
        <v>0</v>
      </c>
      <c r="Q430" s="3">
        <v>495.74</v>
      </c>
      <c r="R430" s="3">
        <v>1487220</v>
      </c>
      <c r="S430" s="3">
        <v>0</v>
      </c>
      <c r="T430" s="9">
        <v>0</v>
      </c>
      <c r="U430" s="3">
        <v>0</v>
      </c>
      <c r="V430" s="5">
        <f t="shared" si="126"/>
        <v>4778.46743697479</v>
      </c>
    </row>
    <row r="431" spans="1:22" ht="24" customHeight="1" x14ac:dyDescent="0.25">
      <c r="A431" s="49" t="s">
        <v>1239</v>
      </c>
      <c r="B431" s="20" t="s">
        <v>505</v>
      </c>
      <c r="C431" s="2">
        <f t="shared" si="124"/>
        <v>2835250</v>
      </c>
      <c r="D431" s="3">
        <f t="shared" si="125"/>
        <v>0</v>
      </c>
      <c r="E431" s="3">
        <v>0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10">
        <v>0</v>
      </c>
      <c r="L431" s="9">
        <v>0</v>
      </c>
      <c r="M431" s="9">
        <v>515.5</v>
      </c>
      <c r="N431" s="3">
        <f>M431*5500</f>
        <v>2835250</v>
      </c>
      <c r="O431" s="9">
        <v>0</v>
      </c>
      <c r="P431" s="9">
        <v>0</v>
      </c>
      <c r="Q431" s="9">
        <v>0</v>
      </c>
      <c r="R431" s="3">
        <f>Q431*3000</f>
        <v>0</v>
      </c>
      <c r="S431" s="9">
        <v>0</v>
      </c>
      <c r="T431" s="9">
        <v>0</v>
      </c>
      <c r="U431" s="9">
        <v>0</v>
      </c>
      <c r="V431" s="5">
        <f t="shared" si="126"/>
        <v>5500</v>
      </c>
    </row>
    <row r="432" spans="1:22" ht="24" customHeight="1" x14ac:dyDescent="0.25">
      <c r="A432" s="49" t="s">
        <v>1240</v>
      </c>
      <c r="B432" s="20" t="s">
        <v>408</v>
      </c>
      <c r="C432" s="2">
        <f t="shared" si="124"/>
        <v>3322242.55</v>
      </c>
      <c r="D432" s="3">
        <f t="shared" si="125"/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4">
        <v>0</v>
      </c>
      <c r="L432" s="3">
        <v>0</v>
      </c>
      <c r="M432" s="3">
        <v>612</v>
      </c>
      <c r="N432" s="3">
        <v>3322242.55</v>
      </c>
      <c r="O432" s="3">
        <v>0</v>
      </c>
      <c r="P432" s="3">
        <v>0</v>
      </c>
      <c r="Q432" s="3">
        <v>0</v>
      </c>
      <c r="R432" s="3">
        <f>Q432*3000</f>
        <v>0</v>
      </c>
      <c r="S432" s="3">
        <v>0</v>
      </c>
      <c r="T432" s="9">
        <v>0</v>
      </c>
      <c r="U432" s="3">
        <v>0</v>
      </c>
      <c r="V432" s="5">
        <f t="shared" si="126"/>
        <v>5428.5008986928106</v>
      </c>
    </row>
    <row r="433" spans="1:22" ht="24" customHeight="1" x14ac:dyDescent="0.25">
      <c r="A433" s="49" t="s">
        <v>1241</v>
      </c>
      <c r="B433" s="20" t="s">
        <v>426</v>
      </c>
      <c r="C433" s="2">
        <f t="shared" si="124"/>
        <v>2651735.6</v>
      </c>
      <c r="D433" s="3">
        <f t="shared" si="125"/>
        <v>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4">
        <v>0</v>
      </c>
      <c r="L433" s="3">
        <v>0</v>
      </c>
      <c r="M433" s="3">
        <v>260.13</v>
      </c>
      <c r="N433" s="3">
        <v>1392695.6</v>
      </c>
      <c r="O433" s="3">
        <v>0</v>
      </c>
      <c r="P433" s="3">
        <v>0</v>
      </c>
      <c r="Q433" s="3">
        <v>419.68</v>
      </c>
      <c r="R433" s="3">
        <v>1259040</v>
      </c>
      <c r="S433" s="3">
        <v>0</v>
      </c>
      <c r="T433" s="9">
        <v>0</v>
      </c>
      <c r="U433" s="3">
        <v>0</v>
      </c>
      <c r="V433" s="5">
        <f t="shared" si="126"/>
        <v>5353.8446161534621</v>
      </c>
    </row>
    <row r="434" spans="1:22" ht="24" customHeight="1" x14ac:dyDescent="0.25">
      <c r="A434" s="49" t="s">
        <v>1242</v>
      </c>
      <c r="B434" s="20" t="s">
        <v>507</v>
      </c>
      <c r="C434" s="2">
        <f t="shared" si="124"/>
        <v>1282497.6000000001</v>
      </c>
      <c r="D434" s="3">
        <f t="shared" si="125"/>
        <v>0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10">
        <v>0</v>
      </c>
      <c r="L434" s="9">
        <v>0</v>
      </c>
      <c r="M434" s="9">
        <v>280</v>
      </c>
      <c r="N434" s="3">
        <v>1282497.6000000001</v>
      </c>
      <c r="O434" s="9">
        <v>0</v>
      </c>
      <c r="P434" s="9">
        <v>0</v>
      </c>
      <c r="Q434" s="9">
        <v>0</v>
      </c>
      <c r="R434" s="3">
        <f>Q434*3000</f>
        <v>0</v>
      </c>
      <c r="S434" s="9">
        <v>0</v>
      </c>
      <c r="T434" s="9">
        <v>0</v>
      </c>
      <c r="U434" s="9">
        <v>0</v>
      </c>
      <c r="V434" s="5">
        <f t="shared" si="126"/>
        <v>4580.3485714285716</v>
      </c>
    </row>
    <row r="435" spans="1:22" ht="24" customHeight="1" x14ac:dyDescent="0.25">
      <c r="A435" s="49" t="s">
        <v>1243</v>
      </c>
      <c r="B435" s="20" t="s">
        <v>508</v>
      </c>
      <c r="C435" s="2">
        <f t="shared" si="124"/>
        <v>1317994.8</v>
      </c>
      <c r="D435" s="3">
        <f t="shared" si="125"/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10">
        <v>0</v>
      </c>
      <c r="L435" s="9">
        <v>0</v>
      </c>
      <c r="M435" s="9">
        <v>256.68</v>
      </c>
      <c r="N435" s="3">
        <v>1317994.8</v>
      </c>
      <c r="O435" s="9">
        <v>0</v>
      </c>
      <c r="P435" s="9">
        <v>0</v>
      </c>
      <c r="Q435" s="9">
        <v>0</v>
      </c>
      <c r="R435" s="3">
        <f>Q435*3000</f>
        <v>0</v>
      </c>
      <c r="S435" s="9">
        <v>0</v>
      </c>
      <c r="T435" s="9">
        <v>0</v>
      </c>
      <c r="U435" s="9">
        <v>0</v>
      </c>
      <c r="V435" s="5">
        <f t="shared" si="126"/>
        <v>5134.7779336138383</v>
      </c>
    </row>
    <row r="436" spans="1:22" ht="24" customHeight="1" x14ac:dyDescent="0.25">
      <c r="A436" s="49" t="s">
        <v>1244</v>
      </c>
      <c r="B436" s="23" t="s">
        <v>509</v>
      </c>
      <c r="C436" s="2">
        <f t="shared" si="124"/>
        <v>3585977.4</v>
      </c>
      <c r="D436" s="3">
        <f t="shared" si="125"/>
        <v>0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  <c r="K436" s="10">
        <v>0</v>
      </c>
      <c r="L436" s="9">
        <v>0</v>
      </c>
      <c r="M436" s="9">
        <v>652</v>
      </c>
      <c r="N436" s="3">
        <v>3585977.4</v>
      </c>
      <c r="O436" s="9">
        <v>0</v>
      </c>
      <c r="P436" s="9">
        <v>0</v>
      </c>
      <c r="Q436" s="9">
        <v>0</v>
      </c>
      <c r="R436" s="3">
        <f>Q436*3000</f>
        <v>0</v>
      </c>
      <c r="S436" s="9">
        <v>0</v>
      </c>
      <c r="T436" s="9">
        <v>0</v>
      </c>
      <c r="U436" s="9">
        <v>0</v>
      </c>
      <c r="V436" s="5">
        <f t="shared" si="126"/>
        <v>5499.965337423313</v>
      </c>
    </row>
    <row r="437" spans="1:22" ht="24" customHeight="1" x14ac:dyDescent="0.25">
      <c r="A437" s="49" t="s">
        <v>1245</v>
      </c>
      <c r="B437" s="23" t="s">
        <v>409</v>
      </c>
      <c r="C437" s="2">
        <f t="shared" si="124"/>
        <v>8464887.0999999996</v>
      </c>
      <c r="D437" s="3">
        <f t="shared" si="125"/>
        <v>1433976</v>
      </c>
      <c r="E437" s="3">
        <v>0</v>
      </c>
      <c r="F437" s="3">
        <v>1086750</v>
      </c>
      <c r="G437" s="3">
        <v>162610.79999999999</v>
      </c>
      <c r="H437" s="3">
        <f>400*0</f>
        <v>0</v>
      </c>
      <c r="I437" s="3">
        <v>184615.2</v>
      </c>
      <c r="J437" s="3">
        <f>350*0</f>
        <v>0</v>
      </c>
      <c r="K437" s="4">
        <v>0</v>
      </c>
      <c r="L437" s="3">
        <v>0</v>
      </c>
      <c r="M437" s="3">
        <v>731.7</v>
      </c>
      <c r="N437" s="3">
        <v>4024350</v>
      </c>
      <c r="O437" s="3">
        <v>0</v>
      </c>
      <c r="P437" s="3">
        <v>0</v>
      </c>
      <c r="Q437" s="3">
        <v>962</v>
      </c>
      <c r="R437" s="3">
        <v>2885317.2</v>
      </c>
      <c r="S437" s="3">
        <v>0</v>
      </c>
      <c r="T437" s="9">
        <v>0</v>
      </c>
      <c r="U437" s="3">
        <v>121243.9</v>
      </c>
      <c r="V437" s="5">
        <f t="shared" si="126"/>
        <v>5500</v>
      </c>
    </row>
    <row r="438" spans="1:22" ht="24" customHeight="1" x14ac:dyDescent="0.25">
      <c r="A438" s="49" t="s">
        <v>1246</v>
      </c>
      <c r="B438" s="20" t="s">
        <v>510</v>
      </c>
      <c r="C438" s="2">
        <f t="shared" si="124"/>
        <v>97491</v>
      </c>
      <c r="D438" s="3">
        <f t="shared" si="125"/>
        <v>0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  <c r="K438" s="10">
        <v>0</v>
      </c>
      <c r="L438" s="9">
        <v>0</v>
      </c>
      <c r="M438" s="9">
        <v>0</v>
      </c>
      <c r="N438" s="3">
        <f>M438*5500</f>
        <v>0</v>
      </c>
      <c r="O438" s="9">
        <v>0</v>
      </c>
      <c r="P438" s="9">
        <v>0</v>
      </c>
      <c r="Q438" s="9">
        <v>0</v>
      </c>
      <c r="R438" s="3">
        <f>Q438*3000</f>
        <v>0</v>
      </c>
      <c r="S438" s="9">
        <v>0</v>
      </c>
      <c r="T438" s="9">
        <v>0</v>
      </c>
      <c r="U438" s="9">
        <v>97491</v>
      </c>
      <c r="V438" s="5" t="e">
        <f t="shared" si="126"/>
        <v>#DIV/0!</v>
      </c>
    </row>
    <row r="439" spans="1:22" ht="24" customHeight="1" x14ac:dyDescent="0.25">
      <c r="A439" s="49" t="s">
        <v>1247</v>
      </c>
      <c r="B439" s="20" t="s">
        <v>334</v>
      </c>
      <c r="C439" s="2">
        <f t="shared" si="124"/>
        <v>147224.68</v>
      </c>
      <c r="D439" s="3">
        <f t="shared" si="125"/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f>350*0</f>
        <v>0</v>
      </c>
      <c r="K439" s="4">
        <v>0</v>
      </c>
      <c r="L439" s="3">
        <v>0</v>
      </c>
      <c r="M439" s="3">
        <v>0</v>
      </c>
      <c r="N439" s="3">
        <f>M439*5500</f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147224.68</v>
      </c>
      <c r="V439" s="5" t="e">
        <f t="shared" si="126"/>
        <v>#DIV/0!</v>
      </c>
    </row>
    <row r="440" spans="1:22" ht="24" customHeight="1" x14ac:dyDescent="0.25">
      <c r="A440" s="49" t="s">
        <v>1248</v>
      </c>
      <c r="B440" s="20" t="s">
        <v>512</v>
      </c>
      <c r="C440" s="2">
        <f t="shared" si="124"/>
        <v>2858751.7</v>
      </c>
      <c r="D440" s="3">
        <f t="shared" si="125"/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10">
        <v>0</v>
      </c>
      <c r="L440" s="9">
        <v>0</v>
      </c>
      <c r="M440" s="9">
        <v>541.66999999999996</v>
      </c>
      <c r="N440" s="3">
        <v>2858751.7</v>
      </c>
      <c r="O440" s="9">
        <v>0</v>
      </c>
      <c r="P440" s="9">
        <v>0</v>
      </c>
      <c r="Q440" s="9">
        <v>0</v>
      </c>
      <c r="R440" s="3">
        <f>Q440*3000</f>
        <v>0</v>
      </c>
      <c r="S440" s="9">
        <v>0</v>
      </c>
      <c r="T440" s="9">
        <v>0</v>
      </c>
      <c r="U440" s="9">
        <v>0</v>
      </c>
      <c r="V440" s="5">
        <f t="shared" si="126"/>
        <v>5277.662968227889</v>
      </c>
    </row>
    <row r="441" spans="1:22" ht="24" customHeight="1" x14ac:dyDescent="0.25">
      <c r="A441" s="49" t="s">
        <v>1249</v>
      </c>
      <c r="B441" s="20" t="s">
        <v>766</v>
      </c>
      <c r="C441" s="2">
        <f t="shared" si="124"/>
        <v>2076800</v>
      </c>
      <c r="D441" s="3">
        <f t="shared" si="125"/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10">
        <v>0</v>
      </c>
      <c r="L441" s="9">
        <v>0</v>
      </c>
      <c r="M441" s="9">
        <v>377.6</v>
      </c>
      <c r="N441" s="3">
        <v>2076800</v>
      </c>
      <c r="O441" s="9">
        <v>0</v>
      </c>
      <c r="P441" s="9">
        <v>0</v>
      </c>
      <c r="Q441" s="9">
        <v>0</v>
      </c>
      <c r="R441" s="3">
        <f>Q441*3000</f>
        <v>0</v>
      </c>
      <c r="S441" s="9">
        <v>0</v>
      </c>
      <c r="T441" s="9">
        <v>0</v>
      </c>
      <c r="U441" s="9">
        <v>0</v>
      </c>
      <c r="V441" s="5">
        <f t="shared" si="126"/>
        <v>5500</v>
      </c>
    </row>
    <row r="442" spans="1:22" ht="24" customHeight="1" x14ac:dyDescent="0.25">
      <c r="A442" s="49" t="s">
        <v>1250</v>
      </c>
      <c r="B442" s="20" t="s">
        <v>438</v>
      </c>
      <c r="C442" s="2">
        <f t="shared" si="124"/>
        <v>2241720</v>
      </c>
      <c r="D442" s="3">
        <f t="shared" si="125"/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10">
        <v>0</v>
      </c>
      <c r="L442" s="9">
        <v>0</v>
      </c>
      <c r="M442" s="9">
        <v>268.04000000000002</v>
      </c>
      <c r="N442" s="3">
        <v>1284262.8</v>
      </c>
      <c r="O442" s="9">
        <v>0</v>
      </c>
      <c r="P442" s="9">
        <v>0</v>
      </c>
      <c r="Q442" s="9">
        <v>372</v>
      </c>
      <c r="R442" s="3">
        <v>957457.2</v>
      </c>
      <c r="S442" s="9">
        <v>0</v>
      </c>
      <c r="T442" s="9">
        <v>0</v>
      </c>
      <c r="U442" s="9">
        <v>0</v>
      </c>
      <c r="V442" s="5">
        <f t="shared" si="126"/>
        <v>4791.3102522011641</v>
      </c>
    </row>
    <row r="443" spans="1:22" ht="24" customHeight="1" x14ac:dyDescent="0.25">
      <c r="A443" s="49" t="s">
        <v>1251</v>
      </c>
      <c r="B443" s="20" t="s">
        <v>513</v>
      </c>
      <c r="C443" s="2">
        <f t="shared" si="124"/>
        <v>2452435.0299999998</v>
      </c>
      <c r="D443" s="3">
        <f t="shared" si="125"/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10">
        <v>0</v>
      </c>
      <c r="L443" s="9">
        <v>0</v>
      </c>
      <c r="M443" s="9">
        <v>490</v>
      </c>
      <c r="N443" s="3">
        <v>2452435.0299999998</v>
      </c>
      <c r="O443" s="9">
        <v>0</v>
      </c>
      <c r="P443" s="9">
        <v>0</v>
      </c>
      <c r="Q443" s="9">
        <v>0</v>
      </c>
      <c r="R443" s="3">
        <f>Q443*3000</f>
        <v>0</v>
      </c>
      <c r="S443" s="9">
        <v>0</v>
      </c>
      <c r="T443" s="9">
        <v>0</v>
      </c>
      <c r="U443" s="9">
        <v>0</v>
      </c>
      <c r="V443" s="5">
        <f t="shared" si="126"/>
        <v>5004.9694489795911</v>
      </c>
    </row>
    <row r="444" spans="1:22" ht="24" customHeight="1" x14ac:dyDescent="0.25">
      <c r="A444" s="49" t="s">
        <v>1252</v>
      </c>
      <c r="B444" s="20" t="s">
        <v>604</v>
      </c>
      <c r="C444" s="2">
        <f t="shared" si="124"/>
        <v>1401070</v>
      </c>
      <c r="D444" s="3">
        <f t="shared" si="125"/>
        <v>0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  <c r="K444" s="4">
        <v>0</v>
      </c>
      <c r="L444" s="3">
        <v>0</v>
      </c>
      <c r="M444" s="3">
        <v>254.74</v>
      </c>
      <c r="N444" s="3">
        <f>M444*5500</f>
        <v>1401070</v>
      </c>
      <c r="O444" s="3">
        <v>0</v>
      </c>
      <c r="P444" s="3">
        <v>0</v>
      </c>
      <c r="Q444" s="3">
        <v>0</v>
      </c>
      <c r="R444" s="3">
        <f>Q444*3000</f>
        <v>0</v>
      </c>
      <c r="S444" s="3">
        <v>0</v>
      </c>
      <c r="T444" s="9">
        <v>0</v>
      </c>
      <c r="U444" s="3">
        <v>0</v>
      </c>
      <c r="V444" s="5">
        <f t="shared" si="126"/>
        <v>5500</v>
      </c>
    </row>
    <row r="445" spans="1:22" ht="24" customHeight="1" x14ac:dyDescent="0.25">
      <c r="A445" s="49" t="s">
        <v>1253</v>
      </c>
      <c r="B445" s="20" t="s">
        <v>439</v>
      </c>
      <c r="C445" s="2">
        <f t="shared" si="124"/>
        <v>1810631.11</v>
      </c>
      <c r="D445" s="3">
        <f t="shared" si="125"/>
        <v>0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10">
        <v>0</v>
      </c>
      <c r="L445" s="9">
        <v>0</v>
      </c>
      <c r="M445" s="9">
        <v>335.38</v>
      </c>
      <c r="N445" s="3">
        <v>1810631.11</v>
      </c>
      <c r="O445" s="9">
        <v>0</v>
      </c>
      <c r="P445" s="9">
        <v>0</v>
      </c>
      <c r="Q445" s="9">
        <v>0</v>
      </c>
      <c r="R445" s="3">
        <f>Q445*3000</f>
        <v>0</v>
      </c>
      <c r="S445" s="9">
        <v>0</v>
      </c>
      <c r="T445" s="9">
        <v>0</v>
      </c>
      <c r="U445" s="9">
        <v>0</v>
      </c>
      <c r="V445" s="5">
        <f t="shared" si="126"/>
        <v>5398.7450354821403</v>
      </c>
    </row>
    <row r="446" spans="1:22" ht="24" customHeight="1" x14ac:dyDescent="0.25">
      <c r="A446" s="49" t="s">
        <v>1254</v>
      </c>
      <c r="B446" s="20" t="s">
        <v>514</v>
      </c>
      <c r="C446" s="2">
        <f t="shared" si="124"/>
        <v>2900695.8</v>
      </c>
      <c r="D446" s="3">
        <f t="shared" si="125"/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10">
        <v>0</v>
      </c>
      <c r="L446" s="9">
        <v>0</v>
      </c>
      <c r="M446" s="9">
        <v>543.79999999999995</v>
      </c>
      <c r="N446" s="3">
        <v>2900695.8</v>
      </c>
      <c r="O446" s="9">
        <v>0</v>
      </c>
      <c r="P446" s="9">
        <v>0</v>
      </c>
      <c r="Q446" s="9">
        <v>0</v>
      </c>
      <c r="R446" s="3">
        <f>Q446*3000</f>
        <v>0</v>
      </c>
      <c r="S446" s="9">
        <v>0</v>
      </c>
      <c r="T446" s="9">
        <v>0</v>
      </c>
      <c r="U446" s="9">
        <v>0</v>
      </c>
      <c r="V446" s="5">
        <f t="shared" si="126"/>
        <v>5334.1224714968739</v>
      </c>
    </row>
    <row r="447" spans="1:22" ht="24" customHeight="1" x14ac:dyDescent="0.25">
      <c r="A447" s="49" t="s">
        <v>1255</v>
      </c>
      <c r="B447" s="20" t="s">
        <v>395</v>
      </c>
      <c r="C447" s="2">
        <f t="shared" si="124"/>
        <v>1561054.7</v>
      </c>
      <c r="D447" s="3">
        <f t="shared" si="125"/>
        <v>1561054.7</v>
      </c>
      <c r="E447" s="3">
        <v>0</v>
      </c>
      <c r="F447" s="3">
        <v>1561054.7</v>
      </c>
      <c r="G447" s="3">
        <v>0</v>
      </c>
      <c r="H447" s="3">
        <f>500*0</f>
        <v>0</v>
      </c>
      <c r="I447" s="3">
        <v>0</v>
      </c>
      <c r="J447" s="3">
        <f>350*0</f>
        <v>0</v>
      </c>
      <c r="K447" s="4">
        <v>0</v>
      </c>
      <c r="L447" s="3">
        <v>0</v>
      </c>
      <c r="M447" s="3">
        <v>0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5" t="e">
        <f t="shared" si="126"/>
        <v>#DIV/0!</v>
      </c>
    </row>
    <row r="448" spans="1:22" ht="24" customHeight="1" x14ac:dyDescent="0.25">
      <c r="A448" s="49" t="s">
        <v>1256</v>
      </c>
      <c r="B448" s="23" t="s">
        <v>761</v>
      </c>
      <c r="C448" s="2">
        <f t="shared" si="124"/>
        <v>99392.8</v>
      </c>
      <c r="D448" s="3">
        <f t="shared" si="125"/>
        <v>0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10">
        <v>0</v>
      </c>
      <c r="L448" s="9">
        <v>0</v>
      </c>
      <c r="M448" s="9">
        <v>0</v>
      </c>
      <c r="N448" s="3">
        <f>M448*5500</f>
        <v>0</v>
      </c>
      <c r="O448" s="9">
        <v>0</v>
      </c>
      <c r="P448" s="9">
        <v>0</v>
      </c>
      <c r="Q448" s="9">
        <v>0</v>
      </c>
      <c r="R448" s="3">
        <f t="shared" ref="R448:R454" si="127">Q448*3000</f>
        <v>0</v>
      </c>
      <c r="S448" s="9">
        <v>0</v>
      </c>
      <c r="T448" s="9">
        <v>0</v>
      </c>
      <c r="U448" s="9">
        <v>99392.8</v>
      </c>
      <c r="V448" s="5" t="e">
        <f t="shared" si="126"/>
        <v>#DIV/0!</v>
      </c>
    </row>
    <row r="449" spans="1:22" ht="24" customHeight="1" x14ac:dyDescent="0.25">
      <c r="A449" s="49" t="s">
        <v>1257</v>
      </c>
      <c r="B449" s="23" t="s">
        <v>440</v>
      </c>
      <c r="C449" s="2">
        <f t="shared" si="124"/>
        <v>113030.15</v>
      </c>
      <c r="D449" s="3">
        <f t="shared" si="125"/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10">
        <v>0</v>
      </c>
      <c r="L449" s="9">
        <v>0</v>
      </c>
      <c r="M449" s="9">
        <v>0</v>
      </c>
      <c r="N449" s="3">
        <f>M449*5500</f>
        <v>0</v>
      </c>
      <c r="O449" s="9">
        <v>0</v>
      </c>
      <c r="P449" s="9">
        <v>0</v>
      </c>
      <c r="Q449" s="9">
        <v>0</v>
      </c>
      <c r="R449" s="3">
        <f t="shared" si="127"/>
        <v>0</v>
      </c>
      <c r="S449" s="9">
        <v>0</v>
      </c>
      <c r="T449" s="9">
        <v>0</v>
      </c>
      <c r="U449" s="9">
        <v>113030.15</v>
      </c>
      <c r="V449" s="5" t="e">
        <f t="shared" si="126"/>
        <v>#DIV/0!</v>
      </c>
    </row>
    <row r="450" spans="1:22" ht="34.9" customHeight="1" x14ac:dyDescent="0.25">
      <c r="A450" s="49" t="s">
        <v>1258</v>
      </c>
      <c r="B450" s="20" t="s">
        <v>819</v>
      </c>
      <c r="C450" s="2">
        <f t="shared" si="124"/>
        <v>4822702.8</v>
      </c>
      <c r="D450" s="3">
        <f t="shared" si="125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10">
        <v>0</v>
      </c>
      <c r="L450" s="9">
        <v>0</v>
      </c>
      <c r="M450" s="9">
        <v>896.31</v>
      </c>
      <c r="N450" s="3">
        <v>4822702.8</v>
      </c>
      <c r="O450" s="9">
        <v>0</v>
      </c>
      <c r="P450" s="9">
        <v>0</v>
      </c>
      <c r="Q450" s="9">
        <v>0</v>
      </c>
      <c r="R450" s="3">
        <f t="shared" si="127"/>
        <v>0</v>
      </c>
      <c r="S450" s="9">
        <v>0</v>
      </c>
      <c r="T450" s="9">
        <v>0</v>
      </c>
      <c r="U450" s="9">
        <v>0</v>
      </c>
      <c r="V450" s="5">
        <f t="shared" si="126"/>
        <v>5380.6192054088433</v>
      </c>
    </row>
    <row r="451" spans="1:22" ht="25.15" customHeight="1" x14ac:dyDescent="0.25">
      <c r="A451" s="49" t="s">
        <v>1259</v>
      </c>
      <c r="B451" s="20" t="s">
        <v>517</v>
      </c>
      <c r="C451" s="2">
        <f t="shared" si="124"/>
        <v>153829.49</v>
      </c>
      <c r="D451" s="3">
        <f t="shared" si="125"/>
        <v>0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10">
        <v>0</v>
      </c>
      <c r="L451" s="9">
        <v>0</v>
      </c>
      <c r="M451" s="9">
        <v>0</v>
      </c>
      <c r="N451" s="3">
        <f>M451*5500</f>
        <v>0</v>
      </c>
      <c r="O451" s="9">
        <v>0</v>
      </c>
      <c r="P451" s="9">
        <v>0</v>
      </c>
      <c r="Q451" s="9">
        <v>0</v>
      </c>
      <c r="R451" s="3">
        <f t="shared" si="127"/>
        <v>0</v>
      </c>
      <c r="S451" s="9">
        <v>0</v>
      </c>
      <c r="T451" s="9">
        <v>0</v>
      </c>
      <c r="U451" s="9">
        <v>153829.49</v>
      </c>
      <c r="V451" s="5" t="e">
        <f t="shared" si="126"/>
        <v>#DIV/0!</v>
      </c>
    </row>
    <row r="452" spans="1:22" ht="25.15" customHeight="1" x14ac:dyDescent="0.25">
      <c r="A452" s="49" t="s">
        <v>1260</v>
      </c>
      <c r="B452" s="20" t="s">
        <v>441</v>
      </c>
      <c r="C452" s="2">
        <f t="shared" si="124"/>
        <v>93371.54</v>
      </c>
      <c r="D452" s="3">
        <f t="shared" si="125"/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10">
        <v>0</v>
      </c>
      <c r="L452" s="9">
        <v>0</v>
      </c>
      <c r="M452" s="9">
        <v>0</v>
      </c>
      <c r="N452" s="3">
        <f>M452*5500</f>
        <v>0</v>
      </c>
      <c r="O452" s="9">
        <v>0</v>
      </c>
      <c r="P452" s="9">
        <v>0</v>
      </c>
      <c r="Q452" s="9">
        <v>0</v>
      </c>
      <c r="R452" s="3">
        <f t="shared" si="127"/>
        <v>0</v>
      </c>
      <c r="S452" s="9">
        <v>0</v>
      </c>
      <c r="T452" s="9">
        <v>0</v>
      </c>
      <c r="U452" s="9">
        <v>93371.54</v>
      </c>
      <c r="V452" s="5" t="e">
        <f t="shared" si="126"/>
        <v>#DIV/0!</v>
      </c>
    </row>
    <row r="453" spans="1:22" ht="24" customHeight="1" x14ac:dyDescent="0.25">
      <c r="A453" s="49" t="s">
        <v>1261</v>
      </c>
      <c r="B453" s="20" t="s">
        <v>518</v>
      </c>
      <c r="C453" s="2">
        <f t="shared" si="124"/>
        <v>1350551</v>
      </c>
      <c r="D453" s="3">
        <f t="shared" si="125"/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10">
        <v>0</v>
      </c>
      <c r="L453" s="9">
        <v>0</v>
      </c>
      <c r="M453" s="9">
        <v>265.47000000000003</v>
      </c>
      <c r="N453" s="3">
        <v>1350551</v>
      </c>
      <c r="O453" s="9">
        <v>0</v>
      </c>
      <c r="P453" s="9">
        <v>0</v>
      </c>
      <c r="Q453" s="9">
        <v>0</v>
      </c>
      <c r="R453" s="3">
        <f t="shared" si="127"/>
        <v>0</v>
      </c>
      <c r="S453" s="9">
        <v>0</v>
      </c>
      <c r="T453" s="9">
        <v>0</v>
      </c>
      <c r="U453" s="9">
        <v>0</v>
      </c>
      <c r="V453" s="5">
        <f t="shared" si="126"/>
        <v>5087.3959392775068</v>
      </c>
    </row>
    <row r="454" spans="1:22" ht="24" customHeight="1" x14ac:dyDescent="0.25">
      <c r="A454" s="49" t="s">
        <v>1262</v>
      </c>
      <c r="B454" s="20" t="s">
        <v>519</v>
      </c>
      <c r="C454" s="2">
        <f t="shared" si="124"/>
        <v>1287471.4099999999</v>
      </c>
      <c r="D454" s="3">
        <f t="shared" si="125"/>
        <v>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  <c r="K454" s="10">
        <v>0</v>
      </c>
      <c r="L454" s="9">
        <v>0</v>
      </c>
      <c r="M454" s="9">
        <v>263.11</v>
      </c>
      <c r="N454" s="3">
        <v>1287471.4099999999</v>
      </c>
      <c r="O454" s="9">
        <v>0</v>
      </c>
      <c r="P454" s="9">
        <v>0</v>
      </c>
      <c r="Q454" s="9">
        <v>0</v>
      </c>
      <c r="R454" s="3">
        <f t="shared" si="127"/>
        <v>0</v>
      </c>
      <c r="S454" s="9">
        <v>0</v>
      </c>
      <c r="T454" s="9">
        <v>0</v>
      </c>
      <c r="U454" s="9">
        <v>0</v>
      </c>
      <c r="V454" s="5">
        <f t="shared" si="126"/>
        <v>4893.2819353122259</v>
      </c>
    </row>
    <row r="455" spans="1:22" ht="24" customHeight="1" x14ac:dyDescent="0.25">
      <c r="A455" s="49" t="s">
        <v>1263</v>
      </c>
      <c r="B455" s="20" t="s">
        <v>341</v>
      </c>
      <c r="C455" s="2">
        <f t="shared" si="124"/>
        <v>551878.80000000005</v>
      </c>
      <c r="D455" s="3">
        <f t="shared" si="125"/>
        <v>0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4">
        <v>0</v>
      </c>
      <c r="L455" s="3">
        <v>0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551878.80000000005</v>
      </c>
      <c r="V455" s="5" t="e">
        <f t="shared" si="126"/>
        <v>#DIV/0!</v>
      </c>
    </row>
    <row r="456" spans="1:22" ht="24" customHeight="1" x14ac:dyDescent="0.25">
      <c r="A456" s="49" t="s">
        <v>1264</v>
      </c>
      <c r="B456" s="20" t="s">
        <v>376</v>
      </c>
      <c r="C456" s="2">
        <f t="shared" si="124"/>
        <v>1787112.0000000002</v>
      </c>
      <c r="D456" s="3">
        <f t="shared" si="125"/>
        <v>1787112.0000000002</v>
      </c>
      <c r="E456" s="3">
        <v>483806.4</v>
      </c>
      <c r="F456" s="3">
        <v>1203646.8</v>
      </c>
      <c r="G456" s="3">
        <v>99658.8</v>
      </c>
      <c r="H456" s="3">
        <v>0</v>
      </c>
      <c r="I456" s="3">
        <v>0</v>
      </c>
      <c r="J456" s="3">
        <f>0*350</f>
        <v>0</v>
      </c>
      <c r="K456" s="4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5" t="e">
        <f t="shared" si="126"/>
        <v>#DIV/0!</v>
      </c>
    </row>
    <row r="457" spans="1:22" ht="24" customHeight="1" x14ac:dyDescent="0.25">
      <c r="A457" s="49" t="s">
        <v>1265</v>
      </c>
      <c r="B457" s="20" t="s">
        <v>368</v>
      </c>
      <c r="C457" s="2">
        <f t="shared" si="124"/>
        <v>2369787.6</v>
      </c>
      <c r="D457" s="3">
        <f t="shared" si="125"/>
        <v>2369787.6</v>
      </c>
      <c r="E457" s="3">
        <v>775140</v>
      </c>
      <c r="F457" s="3">
        <v>1466466</v>
      </c>
      <c r="G457" s="3">
        <v>128181.6</v>
      </c>
      <c r="H457" s="3">
        <v>0</v>
      </c>
      <c r="I457" s="3">
        <v>0</v>
      </c>
      <c r="J457" s="3">
        <f>0*350</f>
        <v>0</v>
      </c>
      <c r="K457" s="4">
        <v>0</v>
      </c>
      <c r="L457" s="3">
        <v>0</v>
      </c>
      <c r="M457" s="3">
        <v>0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5" t="e">
        <f t="shared" si="126"/>
        <v>#DIV/0!</v>
      </c>
    </row>
    <row r="458" spans="1:22" ht="24" customHeight="1" x14ac:dyDescent="0.25">
      <c r="A458" s="49" t="s">
        <v>1266</v>
      </c>
      <c r="B458" s="20" t="s">
        <v>369</v>
      </c>
      <c r="C458" s="2">
        <f t="shared" si="124"/>
        <v>3397738.8</v>
      </c>
      <c r="D458" s="3">
        <f t="shared" si="125"/>
        <v>3397738.8</v>
      </c>
      <c r="E458" s="3">
        <v>690468</v>
      </c>
      <c r="F458" s="3">
        <v>2228470.7999999998</v>
      </c>
      <c r="G458" s="3">
        <v>263671.2</v>
      </c>
      <c r="H458" s="3">
        <v>0</v>
      </c>
      <c r="I458" s="3">
        <v>215128.8</v>
      </c>
      <c r="J458" s="3">
        <f>0*350</f>
        <v>0</v>
      </c>
      <c r="K458" s="4">
        <v>0</v>
      </c>
      <c r="L458" s="3">
        <v>0</v>
      </c>
      <c r="M458" s="3">
        <v>0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5" t="e">
        <f t="shared" si="126"/>
        <v>#DIV/0!</v>
      </c>
    </row>
    <row r="459" spans="1:22" ht="24" customHeight="1" x14ac:dyDescent="0.25">
      <c r="A459" s="49" t="s">
        <v>1267</v>
      </c>
      <c r="B459" s="20" t="s">
        <v>375</v>
      </c>
      <c r="C459" s="2">
        <f t="shared" si="124"/>
        <v>1555717.2</v>
      </c>
      <c r="D459" s="3">
        <f t="shared" si="125"/>
        <v>1555717.2</v>
      </c>
      <c r="E459" s="3">
        <v>457232.4</v>
      </c>
      <c r="F459" s="3">
        <v>1009686</v>
      </c>
      <c r="G459" s="3">
        <v>88798.8</v>
      </c>
      <c r="H459" s="3">
        <v>0</v>
      </c>
      <c r="I459" s="3">
        <v>0</v>
      </c>
      <c r="J459" s="3">
        <f>0*350</f>
        <v>0</v>
      </c>
      <c r="K459" s="4">
        <v>0</v>
      </c>
      <c r="L459" s="3">
        <v>0</v>
      </c>
      <c r="M459" s="3">
        <v>0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5" t="e">
        <f t="shared" si="126"/>
        <v>#DIV/0!</v>
      </c>
    </row>
    <row r="460" spans="1:22" ht="24" customHeight="1" x14ac:dyDescent="0.25">
      <c r="A460" s="49" t="s">
        <v>1268</v>
      </c>
      <c r="B460" s="20" t="s">
        <v>351</v>
      </c>
      <c r="C460" s="2">
        <f t="shared" si="124"/>
        <v>871668.83</v>
      </c>
      <c r="D460" s="3">
        <f t="shared" si="125"/>
        <v>768186</v>
      </c>
      <c r="E460" s="3">
        <v>456012</v>
      </c>
      <c r="F460" s="3">
        <v>0</v>
      </c>
      <c r="G460" s="3">
        <v>110038.8</v>
      </c>
      <c r="H460" s="3">
        <f>500*0</f>
        <v>0</v>
      </c>
      <c r="I460" s="3">
        <v>202135.2</v>
      </c>
      <c r="J460" s="3">
        <f t="shared" ref="J460:J467" si="128">350*0</f>
        <v>0</v>
      </c>
      <c r="K460" s="4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103482.83</v>
      </c>
      <c r="V460" s="5" t="e">
        <f t="shared" si="126"/>
        <v>#DIV/0!</v>
      </c>
    </row>
    <row r="461" spans="1:22" ht="24" customHeight="1" x14ac:dyDescent="0.25">
      <c r="A461" s="49" t="s">
        <v>1269</v>
      </c>
      <c r="B461" s="20" t="s">
        <v>377</v>
      </c>
      <c r="C461" s="2">
        <f t="shared" si="124"/>
        <v>6051501.2000000011</v>
      </c>
      <c r="D461" s="3">
        <f t="shared" si="125"/>
        <v>5851501.2000000011</v>
      </c>
      <c r="E461" s="3">
        <v>742654.8</v>
      </c>
      <c r="F461" s="3">
        <v>3424796.4</v>
      </c>
      <c r="G461" s="3">
        <v>598286.4</v>
      </c>
      <c r="H461" s="3">
        <v>608089.19999999995</v>
      </c>
      <c r="I461" s="3">
        <v>477674.4</v>
      </c>
      <c r="J461" s="3">
        <f t="shared" si="128"/>
        <v>0</v>
      </c>
      <c r="K461" s="4">
        <v>0</v>
      </c>
      <c r="L461" s="3">
        <v>0</v>
      </c>
      <c r="M461" s="3">
        <v>0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200000</v>
      </c>
      <c r="V461" s="5" t="e">
        <f t="shared" si="126"/>
        <v>#DIV/0!</v>
      </c>
    </row>
    <row r="462" spans="1:22" ht="24" customHeight="1" x14ac:dyDescent="0.25">
      <c r="A462" s="49" t="s">
        <v>1270</v>
      </c>
      <c r="B462" s="20" t="s">
        <v>335</v>
      </c>
      <c r="C462" s="2">
        <f t="shared" si="124"/>
        <v>5941296</v>
      </c>
      <c r="D462" s="3">
        <f t="shared" si="125"/>
        <v>5941296</v>
      </c>
      <c r="E462" s="3">
        <v>476244</v>
      </c>
      <c r="F462" s="3">
        <v>2566898.4</v>
      </c>
      <c r="G462" s="3">
        <v>988557.6</v>
      </c>
      <c r="H462" s="3">
        <v>980467.19999999995</v>
      </c>
      <c r="I462" s="3">
        <v>929128.8</v>
      </c>
      <c r="J462" s="3">
        <f t="shared" si="128"/>
        <v>0</v>
      </c>
      <c r="K462" s="4">
        <v>0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5" t="e">
        <f t="shared" si="126"/>
        <v>#DIV/0!</v>
      </c>
    </row>
    <row r="463" spans="1:22" ht="24" customHeight="1" x14ac:dyDescent="0.25">
      <c r="A463" s="49" t="s">
        <v>1271</v>
      </c>
      <c r="B463" s="20" t="s">
        <v>336</v>
      </c>
      <c r="C463" s="2">
        <f t="shared" si="124"/>
        <v>1241695.8500000001</v>
      </c>
      <c r="D463" s="3">
        <f t="shared" si="125"/>
        <v>1080466.8</v>
      </c>
      <c r="E463" s="3">
        <v>1003472.4</v>
      </c>
      <c r="F463" s="3">
        <v>0</v>
      </c>
      <c r="G463" s="3">
        <v>31490.400000000001</v>
      </c>
      <c r="H463" s="3">
        <v>45504</v>
      </c>
      <c r="I463" s="3">
        <v>0</v>
      </c>
      <c r="J463" s="3">
        <f t="shared" si="128"/>
        <v>0</v>
      </c>
      <c r="K463" s="4">
        <v>0</v>
      </c>
      <c r="L463" s="3">
        <v>0</v>
      </c>
      <c r="M463" s="3">
        <v>0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161229.04999999999</v>
      </c>
      <c r="V463" s="5" t="e">
        <f t="shared" si="126"/>
        <v>#DIV/0!</v>
      </c>
    </row>
    <row r="464" spans="1:22" ht="24" customHeight="1" x14ac:dyDescent="0.25">
      <c r="A464" s="49" t="s">
        <v>1272</v>
      </c>
      <c r="B464" s="20" t="s">
        <v>318</v>
      </c>
      <c r="C464" s="2">
        <f t="shared" si="124"/>
        <v>1126559.3999999999</v>
      </c>
      <c r="D464" s="3">
        <f t="shared" si="125"/>
        <v>970075.2</v>
      </c>
      <c r="E464" s="3">
        <v>178032</v>
      </c>
      <c r="F464" s="3">
        <v>589411.19999999995</v>
      </c>
      <c r="G464" s="3">
        <v>153207.6</v>
      </c>
      <c r="H464" s="3">
        <f>500*0</f>
        <v>0</v>
      </c>
      <c r="I464" s="3">
        <v>49424.4</v>
      </c>
      <c r="J464" s="3">
        <f t="shared" si="128"/>
        <v>0</v>
      </c>
      <c r="K464" s="4">
        <v>0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156484.20000000001</v>
      </c>
      <c r="V464" s="5" t="e">
        <f t="shared" si="126"/>
        <v>#DIV/0!</v>
      </c>
    </row>
    <row r="465" spans="1:22" ht="24" customHeight="1" x14ac:dyDescent="0.25">
      <c r="A465" s="49" t="s">
        <v>1273</v>
      </c>
      <c r="B465" s="20" t="s">
        <v>319</v>
      </c>
      <c r="C465" s="2">
        <f t="shared" si="124"/>
        <v>1308191.5999999999</v>
      </c>
      <c r="D465" s="3">
        <f t="shared" si="125"/>
        <v>1108191.5999999999</v>
      </c>
      <c r="E465" s="3">
        <v>317316</v>
      </c>
      <c r="F465" s="3">
        <v>665223.6</v>
      </c>
      <c r="G465" s="3">
        <v>53865.599999999999</v>
      </c>
      <c r="H465" s="3">
        <f>500*0</f>
        <v>0</v>
      </c>
      <c r="I465" s="3">
        <v>71786.399999999994</v>
      </c>
      <c r="J465" s="3">
        <f t="shared" si="128"/>
        <v>0</v>
      </c>
      <c r="K465" s="4">
        <v>0</v>
      </c>
      <c r="L465" s="3">
        <v>0</v>
      </c>
      <c r="M465" s="3">
        <v>0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200000</v>
      </c>
      <c r="V465" s="5" t="e">
        <f t="shared" si="126"/>
        <v>#DIV/0!</v>
      </c>
    </row>
    <row r="466" spans="1:22" ht="24" customHeight="1" x14ac:dyDescent="0.25">
      <c r="A466" s="49" t="s">
        <v>1274</v>
      </c>
      <c r="B466" s="23" t="s">
        <v>378</v>
      </c>
      <c r="C466" s="2">
        <f t="shared" si="124"/>
        <v>14095576.799999997</v>
      </c>
      <c r="D466" s="3">
        <f t="shared" si="125"/>
        <v>14095576.799999997</v>
      </c>
      <c r="E466" s="3">
        <v>1510459.2</v>
      </c>
      <c r="F466" s="3">
        <v>7261664.4000000004</v>
      </c>
      <c r="G466" s="3">
        <v>1863289.2</v>
      </c>
      <c r="H466" s="3">
        <v>2241184.7999999998</v>
      </c>
      <c r="I466" s="3">
        <v>1218979.2</v>
      </c>
      <c r="J466" s="3">
        <f t="shared" si="128"/>
        <v>0</v>
      </c>
      <c r="K466" s="4">
        <v>0</v>
      </c>
      <c r="L466" s="3">
        <v>0</v>
      </c>
      <c r="M466" s="3">
        <v>0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5" t="e">
        <f t="shared" si="126"/>
        <v>#DIV/0!</v>
      </c>
    </row>
    <row r="467" spans="1:22" ht="24" customHeight="1" x14ac:dyDescent="0.25">
      <c r="A467" s="49" t="s">
        <v>1275</v>
      </c>
      <c r="B467" s="20" t="s">
        <v>350</v>
      </c>
      <c r="C467" s="2">
        <f t="shared" si="124"/>
        <v>3426128</v>
      </c>
      <c r="D467" s="3">
        <f t="shared" si="125"/>
        <v>3226128</v>
      </c>
      <c r="E467" s="3">
        <v>787698</v>
      </c>
      <c r="F467" s="3">
        <v>1389739.2</v>
      </c>
      <c r="G467" s="3">
        <v>340291.2</v>
      </c>
      <c r="H467" s="3">
        <v>257734.8</v>
      </c>
      <c r="I467" s="3">
        <v>450664.8</v>
      </c>
      <c r="J467" s="3">
        <f t="shared" si="128"/>
        <v>0</v>
      </c>
      <c r="K467" s="4">
        <v>0</v>
      </c>
      <c r="L467" s="3">
        <v>0</v>
      </c>
      <c r="M467" s="3">
        <v>0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200000</v>
      </c>
      <c r="V467" s="5" t="e">
        <f t="shared" si="126"/>
        <v>#DIV/0!</v>
      </c>
    </row>
    <row r="468" spans="1:22" ht="24" customHeight="1" x14ac:dyDescent="0.25">
      <c r="A468" s="49" t="s">
        <v>1276</v>
      </c>
      <c r="B468" s="20" t="s">
        <v>520</v>
      </c>
      <c r="C468" s="2">
        <f t="shared" si="124"/>
        <v>148301.57</v>
      </c>
      <c r="D468" s="3">
        <f t="shared" si="125"/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10">
        <v>0</v>
      </c>
      <c r="L468" s="9">
        <v>0</v>
      </c>
      <c r="M468" s="9">
        <v>0</v>
      </c>
      <c r="N468" s="3">
        <f>M468*5500</f>
        <v>0</v>
      </c>
      <c r="O468" s="9">
        <v>0</v>
      </c>
      <c r="P468" s="9">
        <v>0</v>
      </c>
      <c r="Q468" s="9">
        <v>0</v>
      </c>
      <c r="R468" s="3">
        <f t="shared" ref="R468:R484" si="129">Q468*3000</f>
        <v>0</v>
      </c>
      <c r="S468" s="9">
        <v>0</v>
      </c>
      <c r="T468" s="9">
        <v>0</v>
      </c>
      <c r="U468" s="9">
        <v>148301.57</v>
      </c>
      <c r="V468" s="5" t="e">
        <f t="shared" si="126"/>
        <v>#DIV/0!</v>
      </c>
    </row>
    <row r="469" spans="1:22" ht="24" customHeight="1" x14ac:dyDescent="0.25">
      <c r="A469" s="49" t="s">
        <v>1277</v>
      </c>
      <c r="B469" s="20" t="s">
        <v>521</v>
      </c>
      <c r="C469" s="2">
        <f t="shared" si="124"/>
        <v>1367362</v>
      </c>
      <c r="D469" s="3">
        <f t="shared" si="125"/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10">
        <v>0</v>
      </c>
      <c r="L469" s="9">
        <v>0</v>
      </c>
      <c r="M469" s="9">
        <v>248.7</v>
      </c>
      <c r="N469" s="3">
        <v>1367362</v>
      </c>
      <c r="O469" s="9">
        <v>0</v>
      </c>
      <c r="P469" s="9">
        <v>0</v>
      </c>
      <c r="Q469" s="9">
        <v>0</v>
      </c>
      <c r="R469" s="3">
        <f t="shared" si="129"/>
        <v>0</v>
      </c>
      <c r="S469" s="9">
        <v>0</v>
      </c>
      <c r="T469" s="9">
        <v>0</v>
      </c>
      <c r="U469" s="9">
        <v>0</v>
      </c>
      <c r="V469" s="5">
        <f t="shared" si="126"/>
        <v>5498.0377965420184</v>
      </c>
    </row>
    <row r="470" spans="1:22" ht="24" customHeight="1" x14ac:dyDescent="0.25">
      <c r="A470" s="49" t="s">
        <v>1278</v>
      </c>
      <c r="B470" s="23" t="s">
        <v>451</v>
      </c>
      <c r="C470" s="2">
        <f t="shared" si="124"/>
        <v>4109430.8</v>
      </c>
      <c r="D470" s="3">
        <f t="shared" si="125"/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10">
        <v>0</v>
      </c>
      <c r="L470" s="9">
        <v>0</v>
      </c>
      <c r="M470" s="9">
        <v>748.9</v>
      </c>
      <c r="N470" s="3">
        <v>4109430.8</v>
      </c>
      <c r="O470" s="9">
        <v>0</v>
      </c>
      <c r="P470" s="9">
        <v>0</v>
      </c>
      <c r="Q470" s="9">
        <v>0</v>
      </c>
      <c r="R470" s="3">
        <f t="shared" si="129"/>
        <v>0</v>
      </c>
      <c r="S470" s="9">
        <v>0</v>
      </c>
      <c r="T470" s="9">
        <v>0</v>
      </c>
      <c r="U470" s="9">
        <v>0</v>
      </c>
      <c r="V470" s="5">
        <f t="shared" si="126"/>
        <v>5487.2890906663106</v>
      </c>
    </row>
    <row r="471" spans="1:22" ht="24" customHeight="1" x14ac:dyDescent="0.25">
      <c r="A471" s="49" t="s">
        <v>1279</v>
      </c>
      <c r="B471" s="23" t="s">
        <v>442</v>
      </c>
      <c r="C471" s="2">
        <f t="shared" si="124"/>
        <v>2316872.7200000002</v>
      </c>
      <c r="D471" s="3">
        <f t="shared" si="125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10">
        <v>0</v>
      </c>
      <c r="L471" s="9">
        <v>0</v>
      </c>
      <c r="M471" s="9">
        <v>421.78</v>
      </c>
      <c r="N471" s="3">
        <v>2316872.7200000002</v>
      </c>
      <c r="O471" s="9">
        <v>0</v>
      </c>
      <c r="P471" s="9">
        <v>0</v>
      </c>
      <c r="Q471" s="9">
        <v>0</v>
      </c>
      <c r="R471" s="3">
        <f t="shared" si="129"/>
        <v>0</v>
      </c>
      <c r="S471" s="9">
        <v>0</v>
      </c>
      <c r="T471" s="9">
        <v>0</v>
      </c>
      <c r="U471" s="9">
        <v>0</v>
      </c>
      <c r="V471" s="5">
        <f t="shared" si="126"/>
        <v>5493.0834084119688</v>
      </c>
    </row>
    <row r="472" spans="1:22" ht="24" customHeight="1" x14ac:dyDescent="0.25">
      <c r="A472" s="49" t="s">
        <v>1280</v>
      </c>
      <c r="B472" s="23" t="s">
        <v>443</v>
      </c>
      <c r="C472" s="2">
        <f t="shared" si="124"/>
        <v>2329466.75</v>
      </c>
      <c r="D472" s="3">
        <f t="shared" si="125"/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10">
        <v>0</v>
      </c>
      <c r="L472" s="9">
        <v>0</v>
      </c>
      <c r="M472" s="9">
        <v>430</v>
      </c>
      <c r="N472" s="3">
        <v>2329466.75</v>
      </c>
      <c r="O472" s="9">
        <v>0</v>
      </c>
      <c r="P472" s="9">
        <v>0</v>
      </c>
      <c r="Q472" s="9">
        <v>0</v>
      </c>
      <c r="R472" s="3">
        <f t="shared" si="129"/>
        <v>0</v>
      </c>
      <c r="S472" s="9">
        <v>0</v>
      </c>
      <c r="T472" s="9">
        <v>0</v>
      </c>
      <c r="U472" s="9">
        <v>0</v>
      </c>
      <c r="V472" s="5">
        <f t="shared" si="126"/>
        <v>5417.3645348837208</v>
      </c>
    </row>
    <row r="473" spans="1:22" ht="24" customHeight="1" x14ac:dyDescent="0.25">
      <c r="A473" s="49" t="s">
        <v>1281</v>
      </c>
      <c r="B473" s="23" t="s">
        <v>444</v>
      </c>
      <c r="C473" s="2">
        <f t="shared" si="124"/>
        <v>2328121.02</v>
      </c>
      <c r="D473" s="3">
        <f t="shared" si="125"/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10">
        <v>0</v>
      </c>
      <c r="L473" s="9">
        <v>0</v>
      </c>
      <c r="M473" s="9">
        <v>430</v>
      </c>
      <c r="N473" s="3">
        <v>2328121.02</v>
      </c>
      <c r="O473" s="9">
        <v>0</v>
      </c>
      <c r="P473" s="9">
        <v>0</v>
      </c>
      <c r="Q473" s="9">
        <v>0</v>
      </c>
      <c r="R473" s="3">
        <f t="shared" si="129"/>
        <v>0</v>
      </c>
      <c r="S473" s="9">
        <v>0</v>
      </c>
      <c r="T473" s="9">
        <v>0</v>
      </c>
      <c r="U473" s="9">
        <v>0</v>
      </c>
      <c r="V473" s="5">
        <f t="shared" si="126"/>
        <v>5414.2349302325583</v>
      </c>
    </row>
    <row r="474" spans="1:22" ht="24" customHeight="1" x14ac:dyDescent="0.25">
      <c r="A474" s="49" t="s">
        <v>1282</v>
      </c>
      <c r="B474" s="23" t="s">
        <v>445</v>
      </c>
      <c r="C474" s="2">
        <f t="shared" si="124"/>
        <v>2332911.84</v>
      </c>
      <c r="D474" s="3">
        <f t="shared" si="125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10">
        <v>0</v>
      </c>
      <c r="L474" s="9">
        <v>0</v>
      </c>
      <c r="M474" s="9">
        <v>430</v>
      </c>
      <c r="N474" s="3">
        <v>2332911.84</v>
      </c>
      <c r="O474" s="9">
        <v>0</v>
      </c>
      <c r="P474" s="9">
        <v>0</v>
      </c>
      <c r="Q474" s="9">
        <v>0</v>
      </c>
      <c r="R474" s="3">
        <f t="shared" si="129"/>
        <v>0</v>
      </c>
      <c r="S474" s="9">
        <v>0</v>
      </c>
      <c r="T474" s="9">
        <v>0</v>
      </c>
      <c r="U474" s="9">
        <v>0</v>
      </c>
      <c r="V474" s="5">
        <f t="shared" si="126"/>
        <v>5425.3763720930228</v>
      </c>
    </row>
    <row r="475" spans="1:22" ht="24" customHeight="1" x14ac:dyDescent="0.25">
      <c r="A475" s="49" t="s">
        <v>1283</v>
      </c>
      <c r="B475" s="23" t="s">
        <v>446</v>
      </c>
      <c r="C475" s="2">
        <f t="shared" si="124"/>
        <v>2356200</v>
      </c>
      <c r="D475" s="3">
        <f t="shared" si="125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0">
        <v>0</v>
      </c>
      <c r="L475" s="9">
        <v>0</v>
      </c>
      <c r="M475" s="9">
        <v>428.4</v>
      </c>
      <c r="N475" s="3">
        <v>2356200</v>
      </c>
      <c r="O475" s="9">
        <v>0</v>
      </c>
      <c r="P475" s="9">
        <v>0</v>
      </c>
      <c r="Q475" s="9">
        <v>0</v>
      </c>
      <c r="R475" s="3">
        <f t="shared" si="129"/>
        <v>0</v>
      </c>
      <c r="S475" s="9">
        <v>0</v>
      </c>
      <c r="T475" s="9">
        <v>0</v>
      </c>
      <c r="U475" s="9">
        <v>0</v>
      </c>
      <c r="V475" s="5">
        <f t="shared" si="126"/>
        <v>5500</v>
      </c>
    </row>
    <row r="476" spans="1:22" ht="24" customHeight="1" x14ac:dyDescent="0.25">
      <c r="A476" s="49" t="s">
        <v>1284</v>
      </c>
      <c r="B476" s="23" t="s">
        <v>447</v>
      </c>
      <c r="C476" s="2">
        <f t="shared" si="124"/>
        <v>2351133.44</v>
      </c>
      <c r="D476" s="3">
        <f t="shared" si="125"/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10">
        <v>0</v>
      </c>
      <c r="L476" s="9">
        <v>0</v>
      </c>
      <c r="M476" s="9">
        <v>441.38</v>
      </c>
      <c r="N476" s="3">
        <v>2351133.44</v>
      </c>
      <c r="O476" s="9">
        <v>0</v>
      </c>
      <c r="P476" s="9">
        <v>0</v>
      </c>
      <c r="Q476" s="9">
        <v>0</v>
      </c>
      <c r="R476" s="3">
        <f t="shared" si="129"/>
        <v>0</v>
      </c>
      <c r="S476" s="9">
        <v>0</v>
      </c>
      <c r="T476" s="9">
        <v>0</v>
      </c>
      <c r="U476" s="9">
        <v>0</v>
      </c>
      <c r="V476" s="5">
        <f t="shared" si="126"/>
        <v>5326.7783769087864</v>
      </c>
    </row>
    <row r="477" spans="1:22" ht="24" customHeight="1" x14ac:dyDescent="0.25">
      <c r="A477" s="49" t="s">
        <v>1285</v>
      </c>
      <c r="B477" s="23" t="s">
        <v>448</v>
      </c>
      <c r="C477" s="2">
        <f t="shared" si="124"/>
        <v>2360600</v>
      </c>
      <c r="D477" s="3">
        <f t="shared" si="125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10">
        <v>0</v>
      </c>
      <c r="L477" s="9">
        <v>0</v>
      </c>
      <c r="M477" s="9">
        <v>429.2</v>
      </c>
      <c r="N477" s="3">
        <v>2360600</v>
      </c>
      <c r="O477" s="9">
        <v>0</v>
      </c>
      <c r="P477" s="9">
        <v>0</v>
      </c>
      <c r="Q477" s="9">
        <v>0</v>
      </c>
      <c r="R477" s="3">
        <f t="shared" si="129"/>
        <v>0</v>
      </c>
      <c r="S477" s="9">
        <v>0</v>
      </c>
      <c r="T477" s="9">
        <v>0</v>
      </c>
      <c r="U477" s="9">
        <v>0</v>
      </c>
      <c r="V477" s="5">
        <f t="shared" si="126"/>
        <v>5500</v>
      </c>
    </row>
    <row r="478" spans="1:22" ht="24" customHeight="1" x14ac:dyDescent="0.25">
      <c r="A478" s="49" t="s">
        <v>1286</v>
      </c>
      <c r="B478" s="23" t="s">
        <v>449</v>
      </c>
      <c r="C478" s="2">
        <f t="shared" si="124"/>
        <v>2332495</v>
      </c>
      <c r="D478" s="3">
        <f t="shared" si="125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10">
        <v>0</v>
      </c>
      <c r="L478" s="9">
        <v>0</v>
      </c>
      <c r="M478" s="9">
        <v>429.09</v>
      </c>
      <c r="N478" s="3">
        <v>2332495</v>
      </c>
      <c r="O478" s="9">
        <v>0</v>
      </c>
      <c r="P478" s="9">
        <v>0</v>
      </c>
      <c r="Q478" s="9">
        <v>0</v>
      </c>
      <c r="R478" s="3">
        <f t="shared" si="129"/>
        <v>0</v>
      </c>
      <c r="S478" s="9">
        <v>0</v>
      </c>
      <c r="T478" s="9">
        <v>0</v>
      </c>
      <c r="U478" s="9">
        <v>0</v>
      </c>
      <c r="V478" s="5">
        <f t="shared" si="126"/>
        <v>5435.9108811671213</v>
      </c>
    </row>
    <row r="479" spans="1:22" ht="24" customHeight="1" x14ac:dyDescent="0.25">
      <c r="A479" s="49" t="s">
        <v>1287</v>
      </c>
      <c r="B479" s="23" t="s">
        <v>450</v>
      </c>
      <c r="C479" s="2">
        <f t="shared" si="124"/>
        <v>2381412.71</v>
      </c>
      <c r="D479" s="3">
        <f t="shared" si="125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10">
        <v>0</v>
      </c>
      <c r="L479" s="9">
        <v>0</v>
      </c>
      <c r="M479" s="9">
        <v>443.97</v>
      </c>
      <c r="N479" s="3">
        <v>2381412.71</v>
      </c>
      <c r="O479" s="9">
        <v>0</v>
      </c>
      <c r="P479" s="9">
        <v>0</v>
      </c>
      <c r="Q479" s="9">
        <v>0</v>
      </c>
      <c r="R479" s="3">
        <f t="shared" si="129"/>
        <v>0</v>
      </c>
      <c r="S479" s="9">
        <v>0</v>
      </c>
      <c r="T479" s="9">
        <v>0</v>
      </c>
      <c r="U479" s="9">
        <v>0</v>
      </c>
      <c r="V479" s="5">
        <f t="shared" si="126"/>
        <v>5363.9045656238031</v>
      </c>
    </row>
    <row r="480" spans="1:22" ht="24" customHeight="1" x14ac:dyDescent="0.25">
      <c r="A480" s="49" t="s">
        <v>1288</v>
      </c>
      <c r="B480" s="23" t="s">
        <v>522</v>
      </c>
      <c r="C480" s="2">
        <f t="shared" si="124"/>
        <v>2360865.0499999998</v>
      </c>
      <c r="D480" s="3">
        <f t="shared" si="125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10">
        <v>0</v>
      </c>
      <c r="L480" s="9">
        <v>0</v>
      </c>
      <c r="M480" s="9">
        <v>432.81</v>
      </c>
      <c r="N480" s="3">
        <v>2360865.0499999998</v>
      </c>
      <c r="O480" s="9">
        <v>0</v>
      </c>
      <c r="P480" s="9">
        <v>0</v>
      </c>
      <c r="Q480" s="9">
        <v>0</v>
      </c>
      <c r="R480" s="3">
        <f t="shared" si="129"/>
        <v>0</v>
      </c>
      <c r="S480" s="9">
        <v>0</v>
      </c>
      <c r="T480" s="9">
        <v>0</v>
      </c>
      <c r="U480" s="9">
        <v>0</v>
      </c>
      <c r="V480" s="5">
        <f t="shared" si="126"/>
        <v>5454.7377602181095</v>
      </c>
    </row>
    <row r="481" spans="1:22" ht="24" customHeight="1" x14ac:dyDescent="0.25">
      <c r="A481" s="49" t="s">
        <v>1289</v>
      </c>
      <c r="B481" s="23" t="s">
        <v>523</v>
      </c>
      <c r="C481" s="2">
        <f t="shared" si="124"/>
        <v>2342175</v>
      </c>
      <c r="D481" s="3">
        <f t="shared" si="125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10">
        <v>0</v>
      </c>
      <c r="L481" s="9">
        <v>0</v>
      </c>
      <c r="M481" s="9">
        <v>425.85</v>
      </c>
      <c r="N481" s="3">
        <v>2342175</v>
      </c>
      <c r="O481" s="9">
        <v>0</v>
      </c>
      <c r="P481" s="9">
        <v>0</v>
      </c>
      <c r="Q481" s="9">
        <v>0</v>
      </c>
      <c r="R481" s="3">
        <f t="shared" si="129"/>
        <v>0</v>
      </c>
      <c r="S481" s="9">
        <v>0</v>
      </c>
      <c r="T481" s="9">
        <v>0</v>
      </c>
      <c r="U481" s="9">
        <v>0</v>
      </c>
      <c r="V481" s="5">
        <f t="shared" si="126"/>
        <v>5500</v>
      </c>
    </row>
    <row r="482" spans="1:22" ht="24" customHeight="1" x14ac:dyDescent="0.25">
      <c r="A482" s="49" t="s">
        <v>1290</v>
      </c>
      <c r="B482" s="23" t="s">
        <v>524</v>
      </c>
      <c r="C482" s="2">
        <f t="shared" si="124"/>
        <v>2286681.85</v>
      </c>
      <c r="D482" s="3">
        <f t="shared" si="125"/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10">
        <v>0</v>
      </c>
      <c r="L482" s="9">
        <v>0</v>
      </c>
      <c r="M482" s="9">
        <v>415.84</v>
      </c>
      <c r="N482" s="3">
        <v>2286681.85</v>
      </c>
      <c r="O482" s="9">
        <v>0</v>
      </c>
      <c r="P482" s="9">
        <v>0</v>
      </c>
      <c r="Q482" s="9">
        <v>0</v>
      </c>
      <c r="R482" s="3">
        <f t="shared" si="129"/>
        <v>0</v>
      </c>
      <c r="S482" s="9">
        <v>0</v>
      </c>
      <c r="T482" s="9">
        <v>0</v>
      </c>
      <c r="U482" s="9">
        <v>0</v>
      </c>
      <c r="V482" s="5">
        <f t="shared" si="126"/>
        <v>5498.9463495575228</v>
      </c>
    </row>
    <row r="483" spans="1:22" ht="24" customHeight="1" x14ac:dyDescent="0.25">
      <c r="A483" s="49" t="s">
        <v>1291</v>
      </c>
      <c r="B483" s="23" t="s">
        <v>525</v>
      </c>
      <c r="C483" s="2">
        <f t="shared" si="124"/>
        <v>2291630</v>
      </c>
      <c r="D483" s="3">
        <f t="shared" si="125"/>
        <v>0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10">
        <v>0</v>
      </c>
      <c r="L483" s="9">
        <v>0</v>
      </c>
      <c r="M483" s="9">
        <v>416.66</v>
      </c>
      <c r="N483" s="3">
        <v>2291630</v>
      </c>
      <c r="O483" s="9">
        <v>0</v>
      </c>
      <c r="P483" s="9">
        <v>0</v>
      </c>
      <c r="Q483" s="9">
        <v>0</v>
      </c>
      <c r="R483" s="3">
        <f t="shared" si="129"/>
        <v>0</v>
      </c>
      <c r="S483" s="9">
        <v>0</v>
      </c>
      <c r="T483" s="9">
        <v>0</v>
      </c>
      <c r="U483" s="9">
        <v>0</v>
      </c>
      <c r="V483" s="5">
        <f t="shared" si="126"/>
        <v>5500</v>
      </c>
    </row>
    <row r="484" spans="1:22" ht="24" customHeight="1" x14ac:dyDescent="0.25">
      <c r="A484" s="49" t="s">
        <v>1292</v>
      </c>
      <c r="B484" s="20" t="s">
        <v>526</v>
      </c>
      <c r="C484" s="2">
        <f t="shared" si="124"/>
        <v>2366100</v>
      </c>
      <c r="D484" s="3">
        <f t="shared" si="125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0">
        <v>0</v>
      </c>
      <c r="L484" s="9">
        <v>0</v>
      </c>
      <c r="M484" s="9">
        <v>430.2</v>
      </c>
      <c r="N484" s="3">
        <v>2366100</v>
      </c>
      <c r="O484" s="9">
        <v>0</v>
      </c>
      <c r="P484" s="9">
        <v>0</v>
      </c>
      <c r="Q484" s="9">
        <v>0</v>
      </c>
      <c r="R484" s="3">
        <f t="shared" si="129"/>
        <v>0</v>
      </c>
      <c r="S484" s="9">
        <v>0</v>
      </c>
      <c r="T484" s="9">
        <v>0</v>
      </c>
      <c r="U484" s="9">
        <v>0</v>
      </c>
      <c r="V484" s="5">
        <f t="shared" si="126"/>
        <v>5500</v>
      </c>
    </row>
    <row r="485" spans="1:22" ht="24" customHeight="1" x14ac:dyDescent="0.25">
      <c r="A485" s="49" t="s">
        <v>1293</v>
      </c>
      <c r="B485" s="23" t="s">
        <v>694</v>
      </c>
      <c r="C485" s="2">
        <f t="shared" si="124"/>
        <v>5664683.5099999998</v>
      </c>
      <c r="D485" s="3">
        <f t="shared" si="125"/>
        <v>984131.06</v>
      </c>
      <c r="E485" s="3">
        <v>225234.17</v>
      </c>
      <c r="F485" s="3">
        <v>517408</v>
      </c>
      <c r="G485" s="3">
        <v>57467.22</v>
      </c>
      <c r="H485" s="3">
        <v>127294.73</v>
      </c>
      <c r="I485" s="3">
        <v>56726.94</v>
      </c>
      <c r="J485" s="3">
        <f>350*0</f>
        <v>0</v>
      </c>
      <c r="K485" s="4">
        <v>0</v>
      </c>
      <c r="L485" s="3">
        <v>0</v>
      </c>
      <c r="M485" s="3">
        <v>549.79999999999995</v>
      </c>
      <c r="N485" s="3">
        <v>3001490.34</v>
      </c>
      <c r="O485" s="3">
        <v>0</v>
      </c>
      <c r="P485" s="3">
        <v>0</v>
      </c>
      <c r="Q485" s="9">
        <v>674</v>
      </c>
      <c r="R485" s="3">
        <v>1480062.11</v>
      </c>
      <c r="S485" s="3">
        <v>0</v>
      </c>
      <c r="T485" s="9">
        <v>0</v>
      </c>
      <c r="U485" s="3">
        <v>199000</v>
      </c>
      <c r="V485" s="5">
        <f t="shared" si="126"/>
        <v>5459.2403419425245</v>
      </c>
    </row>
    <row r="486" spans="1:22" ht="24" customHeight="1" x14ac:dyDescent="0.25">
      <c r="A486" s="49" t="s">
        <v>1294</v>
      </c>
      <c r="B486" s="20" t="s">
        <v>527</v>
      </c>
      <c r="C486" s="2">
        <f t="shared" si="124"/>
        <v>979106.4</v>
      </c>
      <c r="D486" s="3">
        <f t="shared" si="125"/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10">
        <v>0</v>
      </c>
      <c r="L486" s="9">
        <v>0</v>
      </c>
      <c r="M486" s="9">
        <v>0</v>
      </c>
      <c r="N486" s="3">
        <v>0</v>
      </c>
      <c r="O486" s="9">
        <v>0</v>
      </c>
      <c r="P486" s="9">
        <v>0</v>
      </c>
      <c r="Q486" s="9">
        <v>396</v>
      </c>
      <c r="R486" s="3">
        <v>979106.4</v>
      </c>
      <c r="S486" s="9">
        <v>0</v>
      </c>
      <c r="T486" s="9">
        <v>0</v>
      </c>
      <c r="U486" s="9">
        <v>0</v>
      </c>
      <c r="V486" s="5" t="e">
        <f t="shared" si="126"/>
        <v>#DIV/0!</v>
      </c>
    </row>
    <row r="487" spans="1:22" ht="24" customHeight="1" x14ac:dyDescent="0.25">
      <c r="A487" s="49" t="s">
        <v>1295</v>
      </c>
      <c r="B487" s="20" t="s">
        <v>452</v>
      </c>
      <c r="C487" s="2">
        <f t="shared" si="124"/>
        <v>114858.13</v>
      </c>
      <c r="D487" s="3">
        <f t="shared" si="125"/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  <c r="K487" s="10">
        <v>0</v>
      </c>
      <c r="L487" s="9">
        <v>0</v>
      </c>
      <c r="M487" s="9">
        <v>0</v>
      </c>
      <c r="N487" s="3">
        <f>M487*5500</f>
        <v>0</v>
      </c>
      <c r="O487" s="9">
        <v>0</v>
      </c>
      <c r="P487" s="9">
        <v>0</v>
      </c>
      <c r="Q487" s="9">
        <v>0</v>
      </c>
      <c r="R487" s="3">
        <f t="shared" ref="R487:R495" si="130">Q487*3000</f>
        <v>0</v>
      </c>
      <c r="S487" s="9">
        <v>0</v>
      </c>
      <c r="T487" s="9">
        <v>0</v>
      </c>
      <c r="U487" s="9">
        <v>114858.13</v>
      </c>
      <c r="V487" s="5" t="e">
        <f t="shared" si="126"/>
        <v>#DIV/0!</v>
      </c>
    </row>
    <row r="488" spans="1:22" ht="24" customHeight="1" x14ac:dyDescent="0.25">
      <c r="A488" s="49" t="s">
        <v>1296</v>
      </c>
      <c r="B488" s="20" t="s">
        <v>456</v>
      </c>
      <c r="C488" s="2">
        <f t="shared" si="124"/>
        <v>102598.1</v>
      </c>
      <c r="D488" s="3">
        <f t="shared" si="125"/>
        <v>0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  <c r="K488" s="10">
        <v>0</v>
      </c>
      <c r="L488" s="9">
        <v>0</v>
      </c>
      <c r="M488" s="9">
        <v>0</v>
      </c>
      <c r="N488" s="3">
        <f>M488*5500</f>
        <v>0</v>
      </c>
      <c r="O488" s="9">
        <v>0</v>
      </c>
      <c r="P488" s="9">
        <v>0</v>
      </c>
      <c r="Q488" s="9">
        <v>0</v>
      </c>
      <c r="R488" s="3">
        <f t="shared" si="130"/>
        <v>0</v>
      </c>
      <c r="S488" s="9">
        <v>0</v>
      </c>
      <c r="T488" s="9">
        <v>0</v>
      </c>
      <c r="U488" s="9">
        <v>102598.1</v>
      </c>
      <c r="V488" s="5" t="e">
        <f t="shared" si="126"/>
        <v>#DIV/0!</v>
      </c>
    </row>
    <row r="489" spans="1:22" ht="24" customHeight="1" x14ac:dyDescent="0.25">
      <c r="A489" s="49" t="s">
        <v>1297</v>
      </c>
      <c r="B489" s="20" t="s">
        <v>457</v>
      </c>
      <c r="C489" s="2">
        <f t="shared" si="124"/>
        <v>2214975.6</v>
      </c>
      <c r="D489" s="3">
        <f t="shared" si="125"/>
        <v>0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  <c r="K489" s="10">
        <v>0</v>
      </c>
      <c r="L489" s="9">
        <v>0</v>
      </c>
      <c r="M489" s="9">
        <v>421</v>
      </c>
      <c r="N489" s="3">
        <v>2214975.6</v>
      </c>
      <c r="O489" s="9">
        <v>0</v>
      </c>
      <c r="P489" s="9">
        <v>0</v>
      </c>
      <c r="Q489" s="9">
        <v>0</v>
      </c>
      <c r="R489" s="3">
        <f t="shared" si="130"/>
        <v>0</v>
      </c>
      <c r="S489" s="9">
        <v>0</v>
      </c>
      <c r="T489" s="9">
        <v>0</v>
      </c>
      <c r="U489" s="9">
        <v>0</v>
      </c>
      <c r="V489" s="5">
        <f t="shared" si="126"/>
        <v>5261.2247030878862</v>
      </c>
    </row>
    <row r="490" spans="1:22" ht="24" customHeight="1" x14ac:dyDescent="0.25">
      <c r="A490" s="49" t="s">
        <v>1298</v>
      </c>
      <c r="B490" s="20" t="s">
        <v>528</v>
      </c>
      <c r="C490" s="2">
        <f t="shared" ref="C490:C553" si="131">D490+L490+N490+P490+R490+S490+T490+U490</f>
        <v>2200120.7999999998</v>
      </c>
      <c r="D490" s="3">
        <f t="shared" ref="D490:D553" si="132">SUM(E490:J490)</f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10">
        <v>0</v>
      </c>
      <c r="L490" s="9">
        <v>0</v>
      </c>
      <c r="M490" s="9">
        <v>477.72</v>
      </c>
      <c r="N490" s="3">
        <v>2200120.7999999998</v>
      </c>
      <c r="O490" s="9">
        <v>0</v>
      </c>
      <c r="P490" s="9">
        <v>0</v>
      </c>
      <c r="Q490" s="9">
        <v>0</v>
      </c>
      <c r="R490" s="3">
        <f t="shared" si="130"/>
        <v>0</v>
      </c>
      <c r="S490" s="9">
        <v>0</v>
      </c>
      <c r="T490" s="9">
        <v>0</v>
      </c>
      <c r="U490" s="9">
        <v>0</v>
      </c>
      <c r="V490" s="5">
        <f t="shared" ref="V490:V553" si="133">N490/M490</f>
        <v>4605.4609394624458</v>
      </c>
    </row>
    <row r="491" spans="1:22" ht="24" customHeight="1" x14ac:dyDescent="0.25">
      <c r="A491" s="49" t="s">
        <v>1299</v>
      </c>
      <c r="B491" s="20" t="s">
        <v>454</v>
      </c>
      <c r="C491" s="2">
        <f t="shared" si="131"/>
        <v>2311100</v>
      </c>
      <c r="D491" s="3">
        <f t="shared" si="132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10">
        <v>0</v>
      </c>
      <c r="L491" s="9">
        <v>0</v>
      </c>
      <c r="M491" s="9">
        <v>420.2</v>
      </c>
      <c r="N491" s="3">
        <v>2311100</v>
      </c>
      <c r="O491" s="9">
        <v>0</v>
      </c>
      <c r="P491" s="9">
        <v>0</v>
      </c>
      <c r="Q491" s="9">
        <v>0</v>
      </c>
      <c r="R491" s="3">
        <f t="shared" si="130"/>
        <v>0</v>
      </c>
      <c r="S491" s="9">
        <v>0</v>
      </c>
      <c r="T491" s="9">
        <v>0</v>
      </c>
      <c r="U491" s="9">
        <v>0</v>
      </c>
      <c r="V491" s="5">
        <f t="shared" si="133"/>
        <v>5500</v>
      </c>
    </row>
    <row r="492" spans="1:22" ht="24" customHeight="1" x14ac:dyDescent="0.25">
      <c r="A492" s="49" t="s">
        <v>1300</v>
      </c>
      <c r="B492" s="20" t="s">
        <v>455</v>
      </c>
      <c r="C492" s="2">
        <f t="shared" si="131"/>
        <v>2203597.2000000002</v>
      </c>
      <c r="D492" s="3">
        <f t="shared" si="132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10">
        <v>0</v>
      </c>
      <c r="L492" s="9">
        <v>0</v>
      </c>
      <c r="M492" s="9">
        <v>416.6</v>
      </c>
      <c r="N492" s="3">
        <v>2203597.2000000002</v>
      </c>
      <c r="O492" s="9">
        <v>0</v>
      </c>
      <c r="P492" s="9">
        <v>0</v>
      </c>
      <c r="Q492" s="9">
        <v>0</v>
      </c>
      <c r="R492" s="3">
        <f t="shared" si="130"/>
        <v>0</v>
      </c>
      <c r="S492" s="9">
        <v>0</v>
      </c>
      <c r="T492" s="9">
        <v>0</v>
      </c>
      <c r="U492" s="9">
        <v>0</v>
      </c>
      <c r="V492" s="5">
        <f t="shared" si="133"/>
        <v>5289.4795967354776</v>
      </c>
    </row>
    <row r="493" spans="1:22" ht="24" customHeight="1" x14ac:dyDescent="0.25">
      <c r="A493" s="49" t="s">
        <v>1301</v>
      </c>
      <c r="B493" s="20" t="s">
        <v>398</v>
      </c>
      <c r="C493" s="2">
        <f t="shared" si="131"/>
        <v>2233951.2000000002</v>
      </c>
      <c r="D493" s="3">
        <f t="shared" si="132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4">
        <v>0</v>
      </c>
      <c r="L493" s="3">
        <v>0</v>
      </c>
      <c r="M493" s="3">
        <v>416</v>
      </c>
      <c r="N493" s="3">
        <v>2233951.2000000002</v>
      </c>
      <c r="O493" s="3">
        <v>0</v>
      </c>
      <c r="P493" s="3">
        <v>0</v>
      </c>
      <c r="Q493" s="3">
        <v>0</v>
      </c>
      <c r="R493" s="3">
        <f t="shared" si="130"/>
        <v>0</v>
      </c>
      <c r="S493" s="3">
        <v>0</v>
      </c>
      <c r="T493" s="9">
        <v>0</v>
      </c>
      <c r="U493" s="3">
        <v>0</v>
      </c>
      <c r="V493" s="5">
        <f t="shared" si="133"/>
        <v>5370.0750000000007</v>
      </c>
    </row>
    <row r="494" spans="1:22" ht="24" customHeight="1" x14ac:dyDescent="0.25">
      <c r="A494" s="49" t="s">
        <v>1302</v>
      </c>
      <c r="B494" s="20" t="s">
        <v>399</v>
      </c>
      <c r="C494" s="2">
        <f t="shared" si="131"/>
        <v>2266000</v>
      </c>
      <c r="D494" s="3">
        <f t="shared" si="132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4">
        <v>0</v>
      </c>
      <c r="L494" s="3">
        <v>0</v>
      </c>
      <c r="M494" s="3">
        <v>412</v>
      </c>
      <c r="N494" s="3">
        <v>2266000</v>
      </c>
      <c r="O494" s="3">
        <v>0</v>
      </c>
      <c r="P494" s="3">
        <v>0</v>
      </c>
      <c r="Q494" s="3">
        <v>0</v>
      </c>
      <c r="R494" s="3">
        <f t="shared" si="130"/>
        <v>0</v>
      </c>
      <c r="S494" s="3">
        <v>0</v>
      </c>
      <c r="T494" s="9">
        <v>0</v>
      </c>
      <c r="U494" s="3">
        <v>0</v>
      </c>
      <c r="V494" s="5">
        <f t="shared" si="133"/>
        <v>5500</v>
      </c>
    </row>
    <row r="495" spans="1:22" ht="24" customHeight="1" x14ac:dyDescent="0.25">
      <c r="A495" s="49" t="s">
        <v>1303</v>
      </c>
      <c r="B495" s="20" t="s">
        <v>458</v>
      </c>
      <c r="C495" s="2">
        <f t="shared" si="131"/>
        <v>2692184.4</v>
      </c>
      <c r="D495" s="3">
        <f t="shared" si="132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0">
        <v>0</v>
      </c>
      <c r="L495" s="9">
        <v>0</v>
      </c>
      <c r="M495" s="9">
        <v>489.6</v>
      </c>
      <c r="N495" s="3">
        <v>2692184.4</v>
      </c>
      <c r="O495" s="9">
        <v>0</v>
      </c>
      <c r="P495" s="9">
        <v>0</v>
      </c>
      <c r="Q495" s="9">
        <v>0</v>
      </c>
      <c r="R495" s="3">
        <f t="shared" si="130"/>
        <v>0</v>
      </c>
      <c r="S495" s="9">
        <v>0</v>
      </c>
      <c r="T495" s="9">
        <v>0</v>
      </c>
      <c r="U495" s="9">
        <v>0</v>
      </c>
      <c r="V495" s="5">
        <f t="shared" si="133"/>
        <v>5498.7426470588234</v>
      </c>
    </row>
    <row r="496" spans="1:22" ht="24" customHeight="1" x14ac:dyDescent="0.25">
      <c r="A496" s="49" t="s">
        <v>1304</v>
      </c>
      <c r="B496" s="20" t="s">
        <v>412</v>
      </c>
      <c r="C496" s="2">
        <f t="shared" si="131"/>
        <v>6086187.9000000004</v>
      </c>
      <c r="D496" s="3">
        <f t="shared" si="132"/>
        <v>6086187.9000000004</v>
      </c>
      <c r="E496" s="3">
        <v>513365.1</v>
      </c>
      <c r="F496" s="3">
        <v>3460086</v>
      </c>
      <c r="G496" s="3">
        <v>578104.80000000005</v>
      </c>
      <c r="H496" s="3">
        <v>1012146</v>
      </c>
      <c r="I496" s="3">
        <v>522486</v>
      </c>
      <c r="J496" s="3">
        <f>350*0</f>
        <v>0</v>
      </c>
      <c r="K496" s="4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5" t="e">
        <f t="shared" si="133"/>
        <v>#DIV/0!</v>
      </c>
    </row>
    <row r="497" spans="1:22" ht="24" customHeight="1" x14ac:dyDescent="0.25">
      <c r="A497" s="49" t="s">
        <v>1305</v>
      </c>
      <c r="B497" s="20" t="s">
        <v>529</v>
      </c>
      <c r="C497" s="2">
        <f t="shared" si="131"/>
        <v>191593.73</v>
      </c>
      <c r="D497" s="3">
        <f t="shared" si="132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f>350*0</f>
        <v>0</v>
      </c>
      <c r="K497" s="10">
        <v>0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3">
        <f>Q497*3000</f>
        <v>0</v>
      </c>
      <c r="S497" s="9">
        <v>0</v>
      </c>
      <c r="T497" s="9">
        <v>0</v>
      </c>
      <c r="U497" s="9">
        <v>191593.73</v>
      </c>
      <c r="V497" s="5" t="e">
        <f t="shared" si="133"/>
        <v>#DIV/0!</v>
      </c>
    </row>
    <row r="498" spans="1:22" ht="24" customHeight="1" x14ac:dyDescent="0.25">
      <c r="A498" s="49" t="s">
        <v>1306</v>
      </c>
      <c r="B498" s="20" t="s">
        <v>459</v>
      </c>
      <c r="C498" s="2">
        <f t="shared" si="131"/>
        <v>4469499.5999999996</v>
      </c>
      <c r="D498" s="3">
        <f t="shared" si="132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0">
        <v>0</v>
      </c>
      <c r="L498" s="9">
        <v>0</v>
      </c>
      <c r="M498" s="9">
        <v>839.8</v>
      </c>
      <c r="N498" s="3">
        <v>4469499.5999999996</v>
      </c>
      <c r="O498" s="9">
        <v>0</v>
      </c>
      <c r="P498" s="9">
        <v>0</v>
      </c>
      <c r="Q498" s="9">
        <v>0</v>
      </c>
      <c r="R498" s="3">
        <f>Q498*3000</f>
        <v>0</v>
      </c>
      <c r="S498" s="9">
        <v>0</v>
      </c>
      <c r="T498" s="9">
        <v>0</v>
      </c>
      <c r="U498" s="9">
        <v>0</v>
      </c>
      <c r="V498" s="5">
        <f t="shared" si="133"/>
        <v>5322.1000238151937</v>
      </c>
    </row>
    <row r="499" spans="1:22" ht="24" customHeight="1" x14ac:dyDescent="0.25">
      <c r="A499" s="49" t="s">
        <v>1307</v>
      </c>
      <c r="B499" s="23" t="s">
        <v>460</v>
      </c>
      <c r="C499" s="2">
        <f t="shared" si="131"/>
        <v>96590.77</v>
      </c>
      <c r="D499" s="3">
        <f t="shared" si="132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10">
        <v>0</v>
      </c>
      <c r="L499" s="9">
        <v>0</v>
      </c>
      <c r="M499" s="9">
        <v>0</v>
      </c>
      <c r="N499" s="3">
        <f>M499*5500</f>
        <v>0</v>
      </c>
      <c r="O499" s="9">
        <v>0</v>
      </c>
      <c r="P499" s="9">
        <v>0</v>
      </c>
      <c r="Q499" s="9">
        <v>0</v>
      </c>
      <c r="R499" s="3">
        <f>Q499*3000</f>
        <v>0</v>
      </c>
      <c r="S499" s="9">
        <v>0</v>
      </c>
      <c r="T499" s="9">
        <v>0</v>
      </c>
      <c r="U499" s="9">
        <v>96590.77</v>
      </c>
      <c r="V499" s="5" t="e">
        <f t="shared" si="133"/>
        <v>#DIV/0!</v>
      </c>
    </row>
    <row r="500" spans="1:22" ht="24" customHeight="1" x14ac:dyDescent="0.25">
      <c r="A500" s="49" t="s">
        <v>1308</v>
      </c>
      <c r="B500" s="24" t="s">
        <v>791</v>
      </c>
      <c r="C500" s="2">
        <f t="shared" si="131"/>
        <v>573611.31999999995</v>
      </c>
      <c r="D500" s="3">
        <f t="shared" si="132"/>
        <v>0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4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9">
        <v>0</v>
      </c>
      <c r="S500" s="3">
        <v>0</v>
      </c>
      <c r="T500" s="3">
        <v>0</v>
      </c>
      <c r="U500" s="3">
        <v>573611.31999999995</v>
      </c>
      <c r="V500" s="5" t="e">
        <f t="shared" si="133"/>
        <v>#DIV/0!</v>
      </c>
    </row>
    <row r="501" spans="1:22" ht="24" customHeight="1" x14ac:dyDescent="0.25">
      <c r="A501" s="49" t="s">
        <v>1309</v>
      </c>
      <c r="B501" s="20" t="s">
        <v>462</v>
      </c>
      <c r="C501" s="2">
        <f t="shared" si="131"/>
        <v>1477300</v>
      </c>
      <c r="D501" s="3">
        <f t="shared" si="132"/>
        <v>0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10">
        <v>0</v>
      </c>
      <c r="L501" s="9">
        <v>0</v>
      </c>
      <c r="M501" s="9">
        <v>268.60000000000002</v>
      </c>
      <c r="N501" s="3">
        <v>1477300</v>
      </c>
      <c r="O501" s="9">
        <v>0</v>
      </c>
      <c r="P501" s="9">
        <v>0</v>
      </c>
      <c r="Q501" s="9">
        <v>0</v>
      </c>
      <c r="R501" s="3">
        <f>Q501*3000</f>
        <v>0</v>
      </c>
      <c r="S501" s="9">
        <v>0</v>
      </c>
      <c r="T501" s="9">
        <v>0</v>
      </c>
      <c r="U501" s="9">
        <v>0</v>
      </c>
      <c r="V501" s="5">
        <f t="shared" si="133"/>
        <v>5499.9999999999991</v>
      </c>
    </row>
    <row r="502" spans="1:22" ht="24" customHeight="1" x14ac:dyDescent="0.25">
      <c r="A502" s="49" t="s">
        <v>1310</v>
      </c>
      <c r="B502" s="24" t="s">
        <v>798</v>
      </c>
      <c r="C502" s="2">
        <f t="shared" si="131"/>
        <v>430499.34</v>
      </c>
      <c r="D502" s="3">
        <f t="shared" si="132"/>
        <v>0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4">
        <v>0</v>
      </c>
      <c r="L502" s="3">
        <v>0</v>
      </c>
      <c r="M502" s="3">
        <v>0</v>
      </c>
      <c r="N502" s="3">
        <f>M502*6600</f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430499.34</v>
      </c>
      <c r="V502" s="5" t="e">
        <f t="shared" si="133"/>
        <v>#DIV/0!</v>
      </c>
    </row>
    <row r="503" spans="1:22" ht="24" customHeight="1" x14ac:dyDescent="0.25">
      <c r="A503" s="49" t="s">
        <v>1311</v>
      </c>
      <c r="B503" s="20" t="s">
        <v>337</v>
      </c>
      <c r="C503" s="2">
        <f t="shared" si="131"/>
        <v>1368525.6</v>
      </c>
      <c r="D503" s="3">
        <f t="shared" si="132"/>
        <v>1368525.6</v>
      </c>
      <c r="E503" s="3">
        <v>348848.4</v>
      </c>
      <c r="F503" s="3">
        <v>750570</v>
      </c>
      <c r="G503" s="3">
        <v>92169.600000000006</v>
      </c>
      <c r="H503" s="3">
        <v>87424.8</v>
      </c>
      <c r="I503" s="3">
        <v>89512.8</v>
      </c>
      <c r="J503" s="3">
        <f>350*0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5" t="e">
        <f t="shared" si="133"/>
        <v>#DIV/0!</v>
      </c>
    </row>
    <row r="504" spans="1:22" ht="24" customHeight="1" x14ac:dyDescent="0.25">
      <c r="A504" s="49" t="s">
        <v>1312</v>
      </c>
      <c r="B504" s="20" t="s">
        <v>332</v>
      </c>
      <c r="C504" s="2">
        <f t="shared" si="131"/>
        <v>6167959.2000000002</v>
      </c>
      <c r="D504" s="3">
        <f t="shared" si="132"/>
        <v>6167959.2000000002</v>
      </c>
      <c r="E504" s="3">
        <v>1140753.6000000001</v>
      </c>
      <c r="F504" s="3">
        <v>3885480</v>
      </c>
      <c r="G504" s="3">
        <v>561847.19999999995</v>
      </c>
      <c r="H504" s="3">
        <f>500*0</f>
        <v>0</v>
      </c>
      <c r="I504" s="3">
        <v>579878.40000000002</v>
      </c>
      <c r="J504" s="3">
        <f>350*0</f>
        <v>0</v>
      </c>
      <c r="K504" s="4">
        <v>0</v>
      </c>
      <c r="L504" s="3">
        <v>0</v>
      </c>
      <c r="M504" s="3">
        <v>0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5" t="e">
        <f t="shared" si="133"/>
        <v>#DIV/0!</v>
      </c>
    </row>
    <row r="505" spans="1:22" ht="24" customHeight="1" x14ac:dyDescent="0.25">
      <c r="A505" s="49" t="s">
        <v>1313</v>
      </c>
      <c r="B505" s="20" t="s">
        <v>327</v>
      </c>
      <c r="C505" s="2">
        <f t="shared" si="131"/>
        <v>3418366.8000000007</v>
      </c>
      <c r="D505" s="3">
        <f t="shared" si="132"/>
        <v>3418366.8000000007</v>
      </c>
      <c r="E505" s="3">
        <v>485563.2</v>
      </c>
      <c r="F505" s="3">
        <v>2355463.2000000002</v>
      </c>
      <c r="G505" s="3">
        <v>169125.6</v>
      </c>
      <c r="H505" s="3">
        <v>265453.2</v>
      </c>
      <c r="I505" s="3">
        <v>142761.60000000001</v>
      </c>
      <c r="J505" s="3">
        <f>350*0</f>
        <v>0</v>
      </c>
      <c r="K505" s="4">
        <v>0</v>
      </c>
      <c r="L505" s="3">
        <v>0</v>
      </c>
      <c r="M505" s="3">
        <v>0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5" t="e">
        <f t="shared" si="133"/>
        <v>#DIV/0!</v>
      </c>
    </row>
    <row r="506" spans="1:22" ht="24" customHeight="1" x14ac:dyDescent="0.25">
      <c r="A506" s="49" t="s">
        <v>1314</v>
      </c>
      <c r="B506" s="20" t="s">
        <v>531</v>
      </c>
      <c r="C506" s="2">
        <f t="shared" si="131"/>
        <v>1247398.68</v>
      </c>
      <c r="D506" s="3">
        <f t="shared" si="132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10">
        <v>0</v>
      </c>
      <c r="L506" s="9">
        <v>0</v>
      </c>
      <c r="M506" s="9">
        <v>226.8</v>
      </c>
      <c r="N506" s="3">
        <v>1247398.68</v>
      </c>
      <c r="O506" s="9">
        <v>0</v>
      </c>
      <c r="P506" s="9">
        <v>0</v>
      </c>
      <c r="Q506" s="9">
        <v>0</v>
      </c>
      <c r="R506" s="3">
        <f t="shared" ref="R506:R518" si="134">Q506*3000</f>
        <v>0</v>
      </c>
      <c r="S506" s="9">
        <v>0</v>
      </c>
      <c r="T506" s="9">
        <v>0</v>
      </c>
      <c r="U506" s="9">
        <v>0</v>
      </c>
      <c r="V506" s="5">
        <f t="shared" si="133"/>
        <v>5499.9941798941791</v>
      </c>
    </row>
    <row r="507" spans="1:22" ht="24" customHeight="1" x14ac:dyDescent="0.25">
      <c r="A507" s="49" t="s">
        <v>1315</v>
      </c>
      <c r="B507" s="20" t="s">
        <v>464</v>
      </c>
      <c r="C507" s="2">
        <f t="shared" si="131"/>
        <v>1274787</v>
      </c>
      <c r="D507" s="3">
        <f t="shared" si="132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10">
        <v>0</v>
      </c>
      <c r="L507" s="9">
        <v>0</v>
      </c>
      <c r="M507" s="9">
        <v>231.78</v>
      </c>
      <c r="N507" s="3">
        <v>1274787</v>
      </c>
      <c r="O507" s="9">
        <v>0</v>
      </c>
      <c r="P507" s="9">
        <v>0</v>
      </c>
      <c r="Q507" s="9">
        <v>0</v>
      </c>
      <c r="R507" s="3">
        <f t="shared" si="134"/>
        <v>0</v>
      </c>
      <c r="S507" s="9">
        <v>0</v>
      </c>
      <c r="T507" s="9">
        <v>0</v>
      </c>
      <c r="U507" s="9">
        <v>0</v>
      </c>
      <c r="V507" s="5">
        <f t="shared" si="133"/>
        <v>5499.9870566916907</v>
      </c>
    </row>
    <row r="508" spans="1:22" ht="25.15" customHeight="1" x14ac:dyDescent="0.25">
      <c r="A508" s="49" t="s">
        <v>1316</v>
      </c>
      <c r="B508" s="20" t="s">
        <v>465</v>
      </c>
      <c r="C508" s="2">
        <f t="shared" si="131"/>
        <v>1302381.97</v>
      </c>
      <c r="D508" s="3">
        <f t="shared" si="132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10">
        <v>0</v>
      </c>
      <c r="L508" s="9">
        <v>0</v>
      </c>
      <c r="M508" s="9">
        <v>236.8</v>
      </c>
      <c r="N508" s="3">
        <v>1302381.97</v>
      </c>
      <c r="O508" s="9">
        <v>0</v>
      </c>
      <c r="P508" s="9">
        <v>0</v>
      </c>
      <c r="Q508" s="9">
        <v>0</v>
      </c>
      <c r="R508" s="3">
        <f t="shared" si="134"/>
        <v>0</v>
      </c>
      <c r="S508" s="9">
        <v>0</v>
      </c>
      <c r="T508" s="9">
        <v>0</v>
      </c>
      <c r="U508" s="9">
        <v>0</v>
      </c>
      <c r="V508" s="5">
        <f t="shared" si="133"/>
        <v>5499.9238597972972</v>
      </c>
    </row>
    <row r="509" spans="1:22" ht="25.15" customHeight="1" x14ac:dyDescent="0.25">
      <c r="A509" s="49" t="s">
        <v>1317</v>
      </c>
      <c r="B509" s="20" t="s">
        <v>463</v>
      </c>
      <c r="C509" s="2">
        <f t="shared" si="131"/>
        <v>2044841.01</v>
      </c>
      <c r="D509" s="3">
        <f t="shared" si="132"/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10">
        <v>0</v>
      </c>
      <c r="L509" s="9">
        <v>0</v>
      </c>
      <c r="M509" s="9">
        <v>371.79</v>
      </c>
      <c r="N509" s="3">
        <v>2044841.01</v>
      </c>
      <c r="O509" s="9">
        <v>0</v>
      </c>
      <c r="P509" s="9">
        <v>0</v>
      </c>
      <c r="Q509" s="9">
        <v>0</v>
      </c>
      <c r="R509" s="3">
        <f t="shared" si="134"/>
        <v>0</v>
      </c>
      <c r="S509" s="9">
        <v>0</v>
      </c>
      <c r="T509" s="9">
        <v>0</v>
      </c>
      <c r="U509" s="9">
        <v>0</v>
      </c>
      <c r="V509" s="5">
        <f t="shared" si="133"/>
        <v>5499.9892681352376</v>
      </c>
    </row>
    <row r="510" spans="1:22" ht="25.15" customHeight="1" x14ac:dyDescent="0.25">
      <c r="A510" s="49" t="s">
        <v>1318</v>
      </c>
      <c r="B510" s="20" t="s">
        <v>530</v>
      </c>
      <c r="C510" s="2">
        <f t="shared" si="131"/>
        <v>4991248.0999999996</v>
      </c>
      <c r="D510" s="3">
        <f t="shared" si="132"/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10">
        <v>0</v>
      </c>
      <c r="L510" s="9">
        <v>0</v>
      </c>
      <c r="M510" s="9">
        <v>907.5</v>
      </c>
      <c r="N510" s="3">
        <v>4991248.0999999996</v>
      </c>
      <c r="O510" s="9">
        <v>0</v>
      </c>
      <c r="P510" s="9">
        <v>0</v>
      </c>
      <c r="Q510" s="9">
        <v>0</v>
      </c>
      <c r="R510" s="3">
        <f t="shared" si="134"/>
        <v>0</v>
      </c>
      <c r="S510" s="9">
        <v>0</v>
      </c>
      <c r="T510" s="9">
        <v>0</v>
      </c>
      <c r="U510" s="9">
        <v>0</v>
      </c>
      <c r="V510" s="5">
        <f t="shared" si="133"/>
        <v>5499.9979063360879</v>
      </c>
    </row>
    <row r="511" spans="1:22" ht="24" customHeight="1" x14ac:dyDescent="0.25">
      <c r="A511" s="49" t="s">
        <v>1319</v>
      </c>
      <c r="B511" s="23" t="s">
        <v>532</v>
      </c>
      <c r="C511" s="2">
        <f t="shared" si="131"/>
        <v>4452702</v>
      </c>
      <c r="D511" s="3">
        <f t="shared" si="132"/>
        <v>0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10">
        <v>0</v>
      </c>
      <c r="L511" s="9">
        <v>0</v>
      </c>
      <c r="M511" s="9">
        <v>810.6</v>
      </c>
      <c r="N511" s="3">
        <v>4452702</v>
      </c>
      <c r="O511" s="9">
        <v>0</v>
      </c>
      <c r="P511" s="9">
        <v>0</v>
      </c>
      <c r="Q511" s="9">
        <v>0</v>
      </c>
      <c r="R511" s="3">
        <f t="shared" si="134"/>
        <v>0</v>
      </c>
      <c r="S511" s="9">
        <v>0</v>
      </c>
      <c r="T511" s="9">
        <v>0</v>
      </c>
      <c r="U511" s="9">
        <v>0</v>
      </c>
      <c r="V511" s="5">
        <f t="shared" si="133"/>
        <v>5493.0940044411545</v>
      </c>
    </row>
    <row r="512" spans="1:22" ht="24" customHeight="1" x14ac:dyDescent="0.25">
      <c r="A512" s="49" t="s">
        <v>1320</v>
      </c>
      <c r="B512" s="23" t="s">
        <v>533</v>
      </c>
      <c r="C512" s="2">
        <f t="shared" si="131"/>
        <v>1353697.95</v>
      </c>
      <c r="D512" s="3">
        <f t="shared" si="132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10">
        <v>0</v>
      </c>
      <c r="L512" s="9">
        <v>0</v>
      </c>
      <c r="M512" s="9">
        <v>261.5</v>
      </c>
      <c r="N512" s="3">
        <v>1353697.95</v>
      </c>
      <c r="O512" s="9">
        <v>0</v>
      </c>
      <c r="P512" s="9">
        <v>0</v>
      </c>
      <c r="Q512" s="9">
        <v>0</v>
      </c>
      <c r="R512" s="3">
        <f t="shared" si="134"/>
        <v>0</v>
      </c>
      <c r="S512" s="9">
        <v>0</v>
      </c>
      <c r="T512" s="9">
        <v>0</v>
      </c>
      <c r="U512" s="9">
        <v>0</v>
      </c>
      <c r="V512" s="5">
        <f t="shared" si="133"/>
        <v>5176.6652007648181</v>
      </c>
    </row>
    <row r="513" spans="1:22" ht="24" customHeight="1" x14ac:dyDescent="0.25">
      <c r="A513" s="49" t="s">
        <v>1321</v>
      </c>
      <c r="B513" s="23" t="s">
        <v>534</v>
      </c>
      <c r="C513" s="2">
        <f t="shared" si="131"/>
        <v>2521772.96</v>
      </c>
      <c r="D513" s="3">
        <f t="shared" si="132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10">
        <v>0</v>
      </c>
      <c r="L513" s="9">
        <v>0</v>
      </c>
      <c r="M513" s="9">
        <v>522.20000000000005</v>
      </c>
      <c r="N513" s="3">
        <v>2521772.96</v>
      </c>
      <c r="O513" s="9">
        <v>0</v>
      </c>
      <c r="P513" s="9">
        <v>0</v>
      </c>
      <c r="Q513" s="9">
        <v>0</v>
      </c>
      <c r="R513" s="3">
        <f t="shared" si="134"/>
        <v>0</v>
      </c>
      <c r="S513" s="9">
        <v>0</v>
      </c>
      <c r="T513" s="9">
        <v>0</v>
      </c>
      <c r="U513" s="9">
        <v>0</v>
      </c>
      <c r="V513" s="5">
        <f t="shared" si="133"/>
        <v>4829.1324396782838</v>
      </c>
    </row>
    <row r="514" spans="1:22" ht="24" customHeight="1" x14ac:dyDescent="0.25">
      <c r="A514" s="49" t="s">
        <v>1322</v>
      </c>
      <c r="B514" s="20" t="s">
        <v>466</v>
      </c>
      <c r="C514" s="2">
        <f t="shared" si="131"/>
        <v>1990104</v>
      </c>
      <c r="D514" s="3">
        <f t="shared" si="132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10">
        <v>0</v>
      </c>
      <c r="L514" s="9">
        <v>0</v>
      </c>
      <c r="M514" s="9">
        <v>367.34</v>
      </c>
      <c r="N514" s="3">
        <v>1990104</v>
      </c>
      <c r="O514" s="9">
        <v>0</v>
      </c>
      <c r="P514" s="9">
        <v>0</v>
      </c>
      <c r="Q514" s="9">
        <v>0</v>
      </c>
      <c r="R514" s="3">
        <f t="shared" si="134"/>
        <v>0</v>
      </c>
      <c r="S514" s="9">
        <v>0</v>
      </c>
      <c r="T514" s="9">
        <v>0</v>
      </c>
      <c r="U514" s="9">
        <v>0</v>
      </c>
      <c r="V514" s="5">
        <f t="shared" si="133"/>
        <v>5417.6076659225791</v>
      </c>
    </row>
    <row r="515" spans="1:22" ht="24" customHeight="1" x14ac:dyDescent="0.25">
      <c r="A515" s="49" t="s">
        <v>1323</v>
      </c>
      <c r="B515" s="20" t="s">
        <v>535</v>
      </c>
      <c r="C515" s="2">
        <f t="shared" si="131"/>
        <v>1323965.02</v>
      </c>
      <c r="D515" s="3">
        <f t="shared" si="132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0">
        <v>0</v>
      </c>
      <c r="L515" s="9">
        <v>0</v>
      </c>
      <c r="M515" s="9">
        <v>258.02</v>
      </c>
      <c r="N515" s="3">
        <v>1323965.02</v>
      </c>
      <c r="O515" s="9">
        <v>0</v>
      </c>
      <c r="P515" s="9">
        <v>0</v>
      </c>
      <c r="Q515" s="9">
        <v>0</v>
      </c>
      <c r="R515" s="3">
        <f t="shared" si="134"/>
        <v>0</v>
      </c>
      <c r="S515" s="9">
        <v>0</v>
      </c>
      <c r="T515" s="9">
        <v>0</v>
      </c>
      <c r="U515" s="9">
        <v>0</v>
      </c>
      <c r="V515" s="5">
        <f t="shared" si="133"/>
        <v>5131.2495930548021</v>
      </c>
    </row>
    <row r="516" spans="1:22" ht="24" customHeight="1" x14ac:dyDescent="0.25">
      <c r="A516" s="49" t="s">
        <v>1324</v>
      </c>
      <c r="B516" s="20" t="s">
        <v>467</v>
      </c>
      <c r="C516" s="2">
        <f t="shared" si="131"/>
        <v>1287855.23</v>
      </c>
      <c r="D516" s="3">
        <f t="shared" si="132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0">
        <v>0</v>
      </c>
      <c r="L516" s="9">
        <v>0</v>
      </c>
      <c r="M516" s="9">
        <v>258.02</v>
      </c>
      <c r="N516" s="3">
        <v>1287855.23</v>
      </c>
      <c r="O516" s="9">
        <v>0</v>
      </c>
      <c r="P516" s="9">
        <v>0</v>
      </c>
      <c r="Q516" s="9">
        <v>0</v>
      </c>
      <c r="R516" s="3">
        <f t="shared" si="134"/>
        <v>0</v>
      </c>
      <c r="S516" s="9">
        <v>0</v>
      </c>
      <c r="T516" s="9">
        <v>0</v>
      </c>
      <c r="U516" s="9">
        <v>0</v>
      </c>
      <c r="V516" s="5">
        <f t="shared" si="133"/>
        <v>4991.3000155026748</v>
      </c>
    </row>
    <row r="517" spans="1:22" ht="24" customHeight="1" x14ac:dyDescent="0.25">
      <c r="A517" s="49" t="s">
        <v>1325</v>
      </c>
      <c r="B517" s="20" t="s">
        <v>536</v>
      </c>
      <c r="C517" s="2">
        <f t="shared" si="131"/>
        <v>4356017.5999999996</v>
      </c>
      <c r="D517" s="3">
        <f t="shared" si="132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10">
        <v>0</v>
      </c>
      <c r="L517" s="9">
        <v>0</v>
      </c>
      <c r="M517" s="9">
        <v>955.2</v>
      </c>
      <c r="N517" s="3">
        <v>4356017.5999999996</v>
      </c>
      <c r="O517" s="9">
        <v>0</v>
      </c>
      <c r="P517" s="9">
        <v>0</v>
      </c>
      <c r="Q517" s="9">
        <v>0</v>
      </c>
      <c r="R517" s="3">
        <f t="shared" si="134"/>
        <v>0</v>
      </c>
      <c r="S517" s="9">
        <v>0</v>
      </c>
      <c r="T517" s="9">
        <v>0</v>
      </c>
      <c r="U517" s="9">
        <v>0</v>
      </c>
      <c r="V517" s="5">
        <f t="shared" si="133"/>
        <v>4560.3199329983245</v>
      </c>
    </row>
    <row r="518" spans="1:22" ht="24" customHeight="1" x14ac:dyDescent="0.25">
      <c r="A518" s="49" t="s">
        <v>1326</v>
      </c>
      <c r="B518" s="20" t="s">
        <v>537</v>
      </c>
      <c r="C518" s="2">
        <f t="shared" si="131"/>
        <v>2337500</v>
      </c>
      <c r="D518" s="3">
        <f t="shared" si="132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0">
        <v>0</v>
      </c>
      <c r="L518" s="9">
        <v>0</v>
      </c>
      <c r="M518" s="9">
        <v>425</v>
      </c>
      <c r="N518" s="3">
        <f>M518*5500</f>
        <v>2337500</v>
      </c>
      <c r="O518" s="9">
        <v>0</v>
      </c>
      <c r="P518" s="9">
        <v>0</v>
      </c>
      <c r="Q518" s="9">
        <v>0</v>
      </c>
      <c r="R518" s="3">
        <f t="shared" si="134"/>
        <v>0</v>
      </c>
      <c r="S518" s="9">
        <v>0</v>
      </c>
      <c r="T518" s="9">
        <v>0</v>
      </c>
      <c r="U518" s="9">
        <v>0</v>
      </c>
      <c r="V518" s="5">
        <f t="shared" si="133"/>
        <v>5500</v>
      </c>
    </row>
    <row r="519" spans="1:22" ht="24" customHeight="1" x14ac:dyDescent="0.25">
      <c r="A519" s="49" t="s">
        <v>1327</v>
      </c>
      <c r="B519" s="20" t="s">
        <v>435</v>
      </c>
      <c r="C519" s="2">
        <f t="shared" si="131"/>
        <v>813519.83</v>
      </c>
      <c r="D519" s="3">
        <f t="shared" si="132"/>
        <v>813519.83</v>
      </c>
      <c r="E519" s="3">
        <v>0</v>
      </c>
      <c r="F519" s="3">
        <v>401351.54</v>
      </c>
      <c r="G519" s="3">
        <v>215605.37</v>
      </c>
      <c r="H519" s="3">
        <f>800*0</f>
        <v>0</v>
      </c>
      <c r="I519" s="3">
        <v>196562.92</v>
      </c>
      <c r="J519" s="3">
        <f>800*0</f>
        <v>0</v>
      </c>
      <c r="K519" s="4">
        <v>0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5" t="e">
        <f t="shared" si="133"/>
        <v>#DIV/0!</v>
      </c>
    </row>
    <row r="520" spans="1:22" ht="24" customHeight="1" x14ac:dyDescent="0.25">
      <c r="A520" s="49" t="s">
        <v>1328</v>
      </c>
      <c r="B520" s="20" t="s">
        <v>538</v>
      </c>
      <c r="C520" s="2">
        <f t="shared" si="131"/>
        <v>1385024.4</v>
      </c>
      <c r="D520" s="3">
        <f t="shared" si="132"/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10">
        <v>0</v>
      </c>
      <c r="L520" s="9">
        <v>0</v>
      </c>
      <c r="M520" s="9">
        <v>272</v>
      </c>
      <c r="N520" s="3">
        <v>1385024.4</v>
      </c>
      <c r="O520" s="9">
        <v>0</v>
      </c>
      <c r="P520" s="9">
        <v>0</v>
      </c>
      <c r="Q520" s="9">
        <v>0</v>
      </c>
      <c r="R520" s="3">
        <f>Q520*3000</f>
        <v>0</v>
      </c>
      <c r="S520" s="9">
        <v>0</v>
      </c>
      <c r="T520" s="9">
        <v>0</v>
      </c>
      <c r="U520" s="9">
        <v>0</v>
      </c>
      <c r="V520" s="5">
        <f t="shared" si="133"/>
        <v>5092.001470588235</v>
      </c>
    </row>
    <row r="521" spans="1:22" ht="24" customHeight="1" x14ac:dyDescent="0.25">
      <c r="A521" s="49" t="s">
        <v>1329</v>
      </c>
      <c r="B521" s="20" t="s">
        <v>539</v>
      </c>
      <c r="C521" s="2">
        <f t="shared" si="131"/>
        <v>2321295.6</v>
      </c>
      <c r="D521" s="3">
        <f t="shared" si="132"/>
        <v>0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10">
        <v>0</v>
      </c>
      <c r="L521" s="9">
        <v>0</v>
      </c>
      <c r="M521" s="9">
        <v>473.5</v>
      </c>
      <c r="N521" s="3">
        <v>2321295.6</v>
      </c>
      <c r="O521" s="9">
        <v>0</v>
      </c>
      <c r="P521" s="9">
        <v>0</v>
      </c>
      <c r="Q521" s="9">
        <v>0</v>
      </c>
      <c r="R521" s="3">
        <f>Q521*3000</f>
        <v>0</v>
      </c>
      <c r="S521" s="9">
        <v>0</v>
      </c>
      <c r="T521" s="9">
        <v>0</v>
      </c>
      <c r="U521" s="9">
        <v>0</v>
      </c>
      <c r="V521" s="5">
        <f t="shared" si="133"/>
        <v>4902.4194297782469</v>
      </c>
    </row>
    <row r="522" spans="1:22" ht="24" customHeight="1" x14ac:dyDescent="0.25">
      <c r="A522" s="49" t="s">
        <v>1330</v>
      </c>
      <c r="B522" s="20" t="s">
        <v>400</v>
      </c>
      <c r="C522" s="2">
        <f t="shared" si="131"/>
        <v>4063024.8</v>
      </c>
      <c r="D522" s="3">
        <f t="shared" si="132"/>
        <v>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4">
        <v>0</v>
      </c>
      <c r="L522" s="3">
        <v>0</v>
      </c>
      <c r="M522" s="3">
        <v>622.70000000000005</v>
      </c>
      <c r="N522" s="3">
        <v>4063024.8</v>
      </c>
      <c r="O522" s="3">
        <v>0</v>
      </c>
      <c r="P522" s="3">
        <v>0</v>
      </c>
      <c r="Q522" s="3">
        <v>0</v>
      </c>
      <c r="R522" s="3">
        <f>Q522*3000</f>
        <v>0</v>
      </c>
      <c r="S522" s="3">
        <v>0</v>
      </c>
      <c r="T522" s="9">
        <v>0</v>
      </c>
      <c r="U522" s="3">
        <v>0</v>
      </c>
      <c r="V522" s="5">
        <f t="shared" si="133"/>
        <v>6524.8511321663718</v>
      </c>
    </row>
    <row r="523" spans="1:22" ht="24" customHeight="1" x14ac:dyDescent="0.25">
      <c r="A523" s="49" t="s">
        <v>1331</v>
      </c>
      <c r="B523" s="20" t="s">
        <v>540</v>
      </c>
      <c r="C523" s="2">
        <f t="shared" si="131"/>
        <v>1303063.2</v>
      </c>
      <c r="D523" s="3">
        <f t="shared" si="132"/>
        <v>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10">
        <v>0</v>
      </c>
      <c r="L523" s="9">
        <v>0</v>
      </c>
      <c r="M523" s="9">
        <v>243.9</v>
      </c>
      <c r="N523" s="3">
        <v>1303063.2</v>
      </c>
      <c r="O523" s="9">
        <v>0</v>
      </c>
      <c r="P523" s="9">
        <v>0</v>
      </c>
      <c r="Q523" s="9">
        <v>0</v>
      </c>
      <c r="R523" s="3">
        <f>Q523*3000</f>
        <v>0</v>
      </c>
      <c r="S523" s="9">
        <v>0</v>
      </c>
      <c r="T523" s="9">
        <v>0</v>
      </c>
      <c r="U523" s="9">
        <v>0</v>
      </c>
      <c r="V523" s="5">
        <f t="shared" si="133"/>
        <v>5342.6125461254605</v>
      </c>
    </row>
    <row r="524" spans="1:22" ht="24" customHeight="1" x14ac:dyDescent="0.25">
      <c r="A524" s="49" t="s">
        <v>1332</v>
      </c>
      <c r="B524" s="20" t="s">
        <v>468</v>
      </c>
      <c r="C524" s="2">
        <f t="shared" si="131"/>
        <v>3138140.4</v>
      </c>
      <c r="D524" s="3">
        <f t="shared" si="132"/>
        <v>0</v>
      </c>
      <c r="E524" s="3">
        <v>0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10">
        <v>0</v>
      </c>
      <c r="L524" s="9">
        <v>0</v>
      </c>
      <c r="M524" s="9">
        <v>708.6</v>
      </c>
      <c r="N524" s="3">
        <v>3138140.4</v>
      </c>
      <c r="O524" s="9">
        <v>0</v>
      </c>
      <c r="P524" s="9">
        <v>0</v>
      </c>
      <c r="Q524" s="9">
        <v>0</v>
      </c>
      <c r="R524" s="3">
        <f>Q524*3000</f>
        <v>0</v>
      </c>
      <c r="S524" s="9">
        <v>0</v>
      </c>
      <c r="T524" s="9">
        <v>0</v>
      </c>
      <c r="U524" s="9">
        <v>0</v>
      </c>
      <c r="V524" s="5">
        <f t="shared" si="133"/>
        <v>4428.6486028789159</v>
      </c>
    </row>
    <row r="525" spans="1:22" ht="24" customHeight="1" x14ac:dyDescent="0.25">
      <c r="A525" s="49" t="s">
        <v>1333</v>
      </c>
      <c r="B525" s="20" t="s">
        <v>821</v>
      </c>
      <c r="C525" s="2">
        <f t="shared" si="131"/>
        <v>9477236.2200000007</v>
      </c>
      <c r="D525" s="3">
        <f t="shared" si="132"/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10">
        <v>6</v>
      </c>
      <c r="L525" s="9">
        <v>9477236.2200000007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5" t="e">
        <f t="shared" si="133"/>
        <v>#DIV/0!</v>
      </c>
    </row>
    <row r="526" spans="1:22" ht="24" customHeight="1" x14ac:dyDescent="0.25">
      <c r="A526" s="49" t="s">
        <v>1334</v>
      </c>
      <c r="B526" s="20" t="s">
        <v>541</v>
      </c>
      <c r="C526" s="2">
        <f t="shared" si="131"/>
        <v>2448645.6</v>
      </c>
      <c r="D526" s="3">
        <f t="shared" si="132"/>
        <v>0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10">
        <v>0</v>
      </c>
      <c r="L526" s="9">
        <v>0</v>
      </c>
      <c r="M526" s="9">
        <v>447.18</v>
      </c>
      <c r="N526" s="3">
        <v>2448645.6</v>
      </c>
      <c r="O526" s="9">
        <v>0</v>
      </c>
      <c r="P526" s="9">
        <v>0</v>
      </c>
      <c r="Q526" s="9">
        <v>0</v>
      </c>
      <c r="R526" s="3">
        <f>Q526*3000</f>
        <v>0</v>
      </c>
      <c r="S526" s="9">
        <v>0</v>
      </c>
      <c r="T526" s="9">
        <v>0</v>
      </c>
      <c r="U526" s="9">
        <v>0</v>
      </c>
      <c r="V526" s="5">
        <f t="shared" si="133"/>
        <v>5475.7493626727492</v>
      </c>
    </row>
    <row r="527" spans="1:22" ht="24" customHeight="1" x14ac:dyDescent="0.25">
      <c r="A527" s="49" t="s">
        <v>1335</v>
      </c>
      <c r="B527" s="20" t="s">
        <v>542</v>
      </c>
      <c r="C527" s="2">
        <f t="shared" si="131"/>
        <v>3549086.4</v>
      </c>
      <c r="D527" s="3">
        <f t="shared" si="132"/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10">
        <v>0</v>
      </c>
      <c r="L527" s="9">
        <v>0</v>
      </c>
      <c r="M527" s="9">
        <v>714</v>
      </c>
      <c r="N527" s="3">
        <v>3549086.4</v>
      </c>
      <c r="O527" s="9">
        <v>0</v>
      </c>
      <c r="P527" s="9">
        <v>0</v>
      </c>
      <c r="Q527" s="9">
        <v>0</v>
      </c>
      <c r="R527" s="3">
        <f>Q527*3000</f>
        <v>0</v>
      </c>
      <c r="S527" s="9">
        <v>0</v>
      </c>
      <c r="T527" s="9">
        <v>0</v>
      </c>
      <c r="U527" s="9">
        <v>0</v>
      </c>
      <c r="V527" s="5">
        <f t="shared" si="133"/>
        <v>4970.709243697479</v>
      </c>
    </row>
    <row r="528" spans="1:22" ht="24" customHeight="1" x14ac:dyDescent="0.25">
      <c r="A528" s="49" t="s">
        <v>1336</v>
      </c>
      <c r="B528" s="20" t="s">
        <v>343</v>
      </c>
      <c r="C528" s="2">
        <f t="shared" si="131"/>
        <v>6856242.0000000009</v>
      </c>
      <c r="D528" s="3">
        <f t="shared" si="132"/>
        <v>6856242.0000000009</v>
      </c>
      <c r="E528" s="3">
        <v>761576.4</v>
      </c>
      <c r="F528" s="3">
        <v>3934339.2</v>
      </c>
      <c r="G528" s="3">
        <v>727862.4</v>
      </c>
      <c r="H528" s="3">
        <v>876470.4</v>
      </c>
      <c r="I528" s="3">
        <v>555993.59999999998</v>
      </c>
      <c r="J528" s="3">
        <f>800*0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5" t="e">
        <f t="shared" si="133"/>
        <v>#DIV/0!</v>
      </c>
    </row>
    <row r="529" spans="1:22" ht="24" customHeight="1" x14ac:dyDescent="0.25">
      <c r="A529" s="49" t="s">
        <v>1337</v>
      </c>
      <c r="B529" s="20" t="s">
        <v>1105</v>
      </c>
      <c r="C529" s="2">
        <f t="shared" si="131"/>
        <v>381352.32</v>
      </c>
      <c r="D529" s="3">
        <f t="shared" si="132"/>
        <v>0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4">
        <v>0</v>
      </c>
      <c r="L529" s="3">
        <v>0</v>
      </c>
      <c r="M529" s="3">
        <v>0</v>
      </c>
      <c r="N529" s="3">
        <f>M529*5500</f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381352.32</v>
      </c>
      <c r="V529" s="5" t="e">
        <f t="shared" si="133"/>
        <v>#DIV/0!</v>
      </c>
    </row>
    <row r="530" spans="1:22" ht="24" customHeight="1" x14ac:dyDescent="0.25">
      <c r="A530" s="49" t="s">
        <v>1338</v>
      </c>
      <c r="B530" s="20" t="s">
        <v>352</v>
      </c>
      <c r="C530" s="2">
        <f t="shared" si="131"/>
        <v>3076694.1100000003</v>
      </c>
      <c r="D530" s="3">
        <f t="shared" si="132"/>
        <v>2918769.6</v>
      </c>
      <c r="E530" s="3">
        <v>380739.6</v>
      </c>
      <c r="F530" s="3">
        <v>2113164</v>
      </c>
      <c r="G530" s="3">
        <v>122362.8</v>
      </c>
      <c r="H530" s="3">
        <v>167875.20000000001</v>
      </c>
      <c r="I530" s="3">
        <v>134628</v>
      </c>
      <c r="J530" s="3">
        <f>800*0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157924.51</v>
      </c>
      <c r="V530" s="5" t="e">
        <f t="shared" si="133"/>
        <v>#DIV/0!</v>
      </c>
    </row>
    <row r="531" spans="1:22" ht="24" customHeight="1" x14ac:dyDescent="0.25">
      <c r="A531" s="49" t="s">
        <v>1339</v>
      </c>
      <c r="B531" s="23" t="s">
        <v>543</v>
      </c>
      <c r="C531" s="2">
        <f t="shared" si="131"/>
        <v>3522743.25</v>
      </c>
      <c r="D531" s="3">
        <f t="shared" si="132"/>
        <v>0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10">
        <v>0</v>
      </c>
      <c r="L531" s="9">
        <v>0</v>
      </c>
      <c r="M531" s="9">
        <v>678.16</v>
      </c>
      <c r="N531" s="3">
        <v>3522743.25</v>
      </c>
      <c r="O531" s="9">
        <v>0</v>
      </c>
      <c r="P531" s="9">
        <v>0</v>
      </c>
      <c r="Q531" s="9">
        <v>0</v>
      </c>
      <c r="R531" s="3">
        <f t="shared" ref="R531:R537" si="135">Q531*3000</f>
        <v>0</v>
      </c>
      <c r="S531" s="9">
        <v>0</v>
      </c>
      <c r="T531" s="9">
        <v>0</v>
      </c>
      <c r="U531" s="9">
        <v>0</v>
      </c>
      <c r="V531" s="5">
        <f t="shared" si="133"/>
        <v>5194.5606494042704</v>
      </c>
    </row>
    <row r="532" spans="1:22" ht="24" customHeight="1" x14ac:dyDescent="0.25">
      <c r="A532" s="49" t="s">
        <v>1340</v>
      </c>
      <c r="B532" s="20" t="s">
        <v>470</v>
      </c>
      <c r="C532" s="2">
        <f t="shared" si="131"/>
        <v>2494800</v>
      </c>
      <c r="D532" s="3">
        <f t="shared" si="132"/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10">
        <v>0</v>
      </c>
      <c r="L532" s="9">
        <v>0</v>
      </c>
      <c r="M532" s="9">
        <v>453.6</v>
      </c>
      <c r="N532" s="3">
        <v>2494800</v>
      </c>
      <c r="O532" s="9">
        <v>0</v>
      </c>
      <c r="P532" s="9">
        <v>0</v>
      </c>
      <c r="Q532" s="9">
        <v>0</v>
      </c>
      <c r="R532" s="3">
        <f t="shared" si="135"/>
        <v>0</v>
      </c>
      <c r="S532" s="9">
        <v>0</v>
      </c>
      <c r="T532" s="9">
        <v>0</v>
      </c>
      <c r="U532" s="9">
        <v>0</v>
      </c>
      <c r="V532" s="5">
        <f t="shared" si="133"/>
        <v>5500</v>
      </c>
    </row>
    <row r="533" spans="1:22" ht="24" customHeight="1" x14ac:dyDescent="0.25">
      <c r="A533" s="49" t="s">
        <v>1341</v>
      </c>
      <c r="B533" s="20" t="s">
        <v>471</v>
      </c>
      <c r="C533" s="2">
        <f t="shared" si="131"/>
        <v>2494799.9500000002</v>
      </c>
      <c r="D533" s="3">
        <f t="shared" si="132"/>
        <v>0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10">
        <v>0</v>
      </c>
      <c r="L533" s="9">
        <v>0</v>
      </c>
      <c r="M533" s="9">
        <v>455</v>
      </c>
      <c r="N533" s="3">
        <v>2494799.9500000002</v>
      </c>
      <c r="O533" s="9">
        <v>0</v>
      </c>
      <c r="P533" s="9">
        <v>0</v>
      </c>
      <c r="Q533" s="9">
        <v>0</v>
      </c>
      <c r="R533" s="3">
        <f t="shared" si="135"/>
        <v>0</v>
      </c>
      <c r="S533" s="9">
        <v>0</v>
      </c>
      <c r="T533" s="9">
        <v>0</v>
      </c>
      <c r="U533" s="9">
        <v>0</v>
      </c>
      <c r="V533" s="5">
        <f t="shared" si="133"/>
        <v>5483.0768131868135</v>
      </c>
    </row>
    <row r="534" spans="1:22" ht="24" customHeight="1" x14ac:dyDescent="0.25">
      <c r="A534" s="49" t="s">
        <v>1342</v>
      </c>
      <c r="B534" s="20" t="s">
        <v>472</v>
      </c>
      <c r="C534" s="2">
        <f t="shared" si="131"/>
        <v>1268288.3999999999</v>
      </c>
      <c r="D534" s="3">
        <f t="shared" si="132"/>
        <v>0</v>
      </c>
      <c r="E534" s="3">
        <v>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10">
        <v>0</v>
      </c>
      <c r="L534" s="9">
        <v>0</v>
      </c>
      <c r="M534" s="9">
        <v>248.2</v>
      </c>
      <c r="N534" s="3">
        <v>1268288.3999999999</v>
      </c>
      <c r="O534" s="9">
        <v>0</v>
      </c>
      <c r="P534" s="9">
        <v>0</v>
      </c>
      <c r="Q534" s="9">
        <v>0</v>
      </c>
      <c r="R534" s="3">
        <f t="shared" si="135"/>
        <v>0</v>
      </c>
      <c r="S534" s="9">
        <v>0</v>
      </c>
      <c r="T534" s="9">
        <v>0</v>
      </c>
      <c r="U534" s="9">
        <v>0</v>
      </c>
      <c r="V534" s="5">
        <f t="shared" si="133"/>
        <v>5109.9452054794519</v>
      </c>
    </row>
    <row r="535" spans="1:22" ht="24" customHeight="1" x14ac:dyDescent="0.25">
      <c r="A535" s="49" t="s">
        <v>1343</v>
      </c>
      <c r="B535" s="20" t="s">
        <v>545</v>
      </c>
      <c r="C535" s="2">
        <f t="shared" si="131"/>
        <v>1276446.8400000001</v>
      </c>
      <c r="D535" s="3">
        <f t="shared" si="132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0">
        <v>0</v>
      </c>
      <c r="L535" s="9">
        <v>0</v>
      </c>
      <c r="M535" s="9">
        <v>257.60000000000002</v>
      </c>
      <c r="N535" s="3">
        <v>1276446.8400000001</v>
      </c>
      <c r="O535" s="9">
        <v>0</v>
      </c>
      <c r="P535" s="9">
        <v>0</v>
      </c>
      <c r="Q535" s="9">
        <v>0</v>
      </c>
      <c r="R535" s="3">
        <f t="shared" si="135"/>
        <v>0</v>
      </c>
      <c r="S535" s="9">
        <v>0</v>
      </c>
      <c r="T535" s="9">
        <v>0</v>
      </c>
      <c r="U535" s="9">
        <v>0</v>
      </c>
      <c r="V535" s="5">
        <f t="shared" si="133"/>
        <v>4955.1507763975151</v>
      </c>
    </row>
    <row r="536" spans="1:22" ht="24" customHeight="1" x14ac:dyDescent="0.25">
      <c r="A536" s="49" t="s">
        <v>1344</v>
      </c>
      <c r="B536" s="20" t="s">
        <v>546</v>
      </c>
      <c r="C536" s="2">
        <f t="shared" si="131"/>
        <v>1309782.2</v>
      </c>
      <c r="D536" s="3">
        <f t="shared" si="132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0">
        <v>0</v>
      </c>
      <c r="L536" s="9">
        <v>0</v>
      </c>
      <c r="M536" s="9">
        <v>274</v>
      </c>
      <c r="N536" s="3">
        <v>1309782.2</v>
      </c>
      <c r="O536" s="9">
        <v>0</v>
      </c>
      <c r="P536" s="9">
        <v>0</v>
      </c>
      <c r="Q536" s="9">
        <v>0</v>
      </c>
      <c r="R536" s="3">
        <f t="shared" si="135"/>
        <v>0</v>
      </c>
      <c r="S536" s="9">
        <v>0</v>
      </c>
      <c r="T536" s="9">
        <v>0</v>
      </c>
      <c r="U536" s="9">
        <v>0</v>
      </c>
      <c r="V536" s="5">
        <f t="shared" si="133"/>
        <v>4780.2270072992696</v>
      </c>
    </row>
    <row r="537" spans="1:22" ht="24" customHeight="1" x14ac:dyDescent="0.25">
      <c r="A537" s="49" t="s">
        <v>1345</v>
      </c>
      <c r="B537" s="20" t="s">
        <v>544</v>
      </c>
      <c r="C537" s="2">
        <f t="shared" si="131"/>
        <v>3233377.2</v>
      </c>
      <c r="D537" s="3">
        <f t="shared" si="132"/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0">
        <v>0</v>
      </c>
      <c r="L537" s="9">
        <v>0</v>
      </c>
      <c r="M537" s="9">
        <v>1014.6</v>
      </c>
      <c r="N537" s="3">
        <v>3233377.2</v>
      </c>
      <c r="O537" s="9">
        <v>0</v>
      </c>
      <c r="P537" s="9">
        <v>0</v>
      </c>
      <c r="Q537" s="9">
        <v>0</v>
      </c>
      <c r="R537" s="3">
        <f t="shared" si="135"/>
        <v>0</v>
      </c>
      <c r="S537" s="9">
        <v>0</v>
      </c>
      <c r="T537" s="9">
        <v>0</v>
      </c>
      <c r="U537" s="9">
        <v>0</v>
      </c>
      <c r="V537" s="5">
        <f t="shared" si="133"/>
        <v>3186.8492016558253</v>
      </c>
    </row>
    <row r="538" spans="1:22" ht="24" customHeight="1" x14ac:dyDescent="0.25">
      <c r="A538" s="49" t="s">
        <v>1346</v>
      </c>
      <c r="B538" s="20" t="s">
        <v>436</v>
      </c>
      <c r="C538" s="2">
        <f t="shared" si="131"/>
        <v>528478.31000000006</v>
      </c>
      <c r="D538" s="3">
        <f t="shared" si="132"/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4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528478.31000000006</v>
      </c>
      <c r="V538" s="5" t="e">
        <f t="shared" si="133"/>
        <v>#DIV/0!</v>
      </c>
    </row>
    <row r="539" spans="1:22" ht="24" customHeight="1" x14ac:dyDescent="0.25">
      <c r="A539" s="49" t="s">
        <v>1347</v>
      </c>
      <c r="B539" s="20" t="s">
        <v>437</v>
      </c>
      <c r="C539" s="2">
        <f t="shared" si="131"/>
        <v>444234.09</v>
      </c>
      <c r="D539" s="3">
        <f t="shared" si="132"/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4">
        <v>0</v>
      </c>
      <c r="L539" s="3">
        <v>0</v>
      </c>
      <c r="M539" s="3">
        <v>0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444234.09</v>
      </c>
      <c r="V539" s="5" t="e">
        <f t="shared" si="133"/>
        <v>#DIV/0!</v>
      </c>
    </row>
    <row r="540" spans="1:22" ht="24" customHeight="1" x14ac:dyDescent="0.25">
      <c r="A540" s="49" t="s">
        <v>1348</v>
      </c>
      <c r="B540" s="24" t="s">
        <v>796</v>
      </c>
      <c r="C540" s="2">
        <f t="shared" si="131"/>
        <v>309382.96000000002</v>
      </c>
      <c r="D540" s="3">
        <f t="shared" si="132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4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309382.96000000002</v>
      </c>
      <c r="V540" s="5" t="e">
        <f t="shared" si="133"/>
        <v>#DIV/0!</v>
      </c>
    </row>
    <row r="541" spans="1:22" ht="24" customHeight="1" x14ac:dyDescent="0.25">
      <c r="A541" s="49" t="s">
        <v>1349</v>
      </c>
      <c r="B541" s="20" t="s">
        <v>547</v>
      </c>
      <c r="C541" s="2">
        <f t="shared" si="131"/>
        <v>1455300</v>
      </c>
      <c r="D541" s="3">
        <f t="shared" si="132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0">
        <v>0</v>
      </c>
      <c r="L541" s="9">
        <v>0</v>
      </c>
      <c r="M541" s="9">
        <v>264.60000000000002</v>
      </c>
      <c r="N541" s="3">
        <v>1455300</v>
      </c>
      <c r="O541" s="9">
        <v>0</v>
      </c>
      <c r="P541" s="9">
        <v>0</v>
      </c>
      <c r="Q541" s="9">
        <v>0</v>
      </c>
      <c r="R541" s="3">
        <f>Q541*3000</f>
        <v>0</v>
      </c>
      <c r="S541" s="9">
        <v>0</v>
      </c>
      <c r="T541" s="9">
        <v>0</v>
      </c>
      <c r="U541" s="9">
        <v>0</v>
      </c>
      <c r="V541" s="5">
        <f t="shared" si="133"/>
        <v>5499.9999999999991</v>
      </c>
    </row>
    <row r="542" spans="1:22" ht="24" customHeight="1" x14ac:dyDescent="0.25">
      <c r="A542" s="49" t="s">
        <v>1350</v>
      </c>
      <c r="B542" s="20" t="s">
        <v>548</v>
      </c>
      <c r="C542" s="2">
        <f t="shared" si="131"/>
        <v>89215.03</v>
      </c>
      <c r="D542" s="3">
        <f t="shared" si="132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10">
        <v>0</v>
      </c>
      <c r="L542" s="9">
        <v>0</v>
      </c>
      <c r="M542" s="9">
        <v>0</v>
      </c>
      <c r="N542" s="3">
        <f>M542*5500</f>
        <v>0</v>
      </c>
      <c r="O542" s="9">
        <v>0</v>
      </c>
      <c r="P542" s="9">
        <v>0</v>
      </c>
      <c r="Q542" s="9">
        <v>0</v>
      </c>
      <c r="R542" s="3">
        <f>Q542*3000</f>
        <v>0</v>
      </c>
      <c r="S542" s="9">
        <v>0</v>
      </c>
      <c r="T542" s="9">
        <v>0</v>
      </c>
      <c r="U542" s="9">
        <v>89215.03</v>
      </c>
      <c r="V542" s="5" t="e">
        <f t="shared" si="133"/>
        <v>#DIV/0!</v>
      </c>
    </row>
    <row r="543" spans="1:22" ht="24" customHeight="1" x14ac:dyDescent="0.25">
      <c r="A543" s="49" t="s">
        <v>1351</v>
      </c>
      <c r="B543" s="20" t="s">
        <v>549</v>
      </c>
      <c r="C543" s="2">
        <f t="shared" si="131"/>
        <v>88503.16</v>
      </c>
      <c r="D543" s="3">
        <f t="shared" si="132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0">
        <v>0</v>
      </c>
      <c r="L543" s="9">
        <v>0</v>
      </c>
      <c r="M543" s="9">
        <v>0</v>
      </c>
      <c r="N543" s="3">
        <f>M543*5500</f>
        <v>0</v>
      </c>
      <c r="O543" s="9">
        <v>0</v>
      </c>
      <c r="P543" s="9">
        <v>0</v>
      </c>
      <c r="Q543" s="9">
        <v>0</v>
      </c>
      <c r="R543" s="3">
        <f>Q543*3000</f>
        <v>0</v>
      </c>
      <c r="S543" s="9">
        <v>0</v>
      </c>
      <c r="T543" s="9">
        <v>0</v>
      </c>
      <c r="U543" s="9">
        <v>88503.16</v>
      </c>
      <c r="V543" s="5" t="e">
        <f t="shared" si="133"/>
        <v>#DIV/0!</v>
      </c>
    </row>
    <row r="544" spans="1:22" ht="24" customHeight="1" x14ac:dyDescent="0.25">
      <c r="A544" s="49" t="s">
        <v>1352</v>
      </c>
      <c r="B544" s="24" t="s">
        <v>822</v>
      </c>
      <c r="C544" s="2">
        <f t="shared" si="131"/>
        <v>3440516.22</v>
      </c>
      <c r="D544" s="3">
        <f t="shared" si="132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4">
        <v>2</v>
      </c>
      <c r="L544" s="3">
        <v>3440516.22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5" t="e">
        <f t="shared" si="133"/>
        <v>#DIV/0!</v>
      </c>
    </row>
    <row r="545" spans="1:22" ht="24" customHeight="1" x14ac:dyDescent="0.25">
      <c r="A545" s="49" t="s">
        <v>1353</v>
      </c>
      <c r="B545" s="24" t="s">
        <v>803</v>
      </c>
      <c r="C545" s="2">
        <f t="shared" si="131"/>
        <v>5033631.7799999993</v>
      </c>
      <c r="D545" s="3">
        <f t="shared" si="132"/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4">
        <v>0</v>
      </c>
      <c r="L545" s="3">
        <v>0</v>
      </c>
      <c r="M545" s="3">
        <v>536</v>
      </c>
      <c r="N545" s="3">
        <v>2096418.04</v>
      </c>
      <c r="O545" s="3">
        <v>0</v>
      </c>
      <c r="P545" s="3">
        <v>0</v>
      </c>
      <c r="Q545" s="3">
        <v>1536</v>
      </c>
      <c r="R545" s="3">
        <v>2884793.56</v>
      </c>
      <c r="S545" s="3">
        <v>52420.18</v>
      </c>
      <c r="T545" s="3">
        <v>0</v>
      </c>
      <c r="U545" s="3">
        <v>0</v>
      </c>
      <c r="V545" s="5">
        <f t="shared" si="133"/>
        <v>3911.2276865671643</v>
      </c>
    </row>
    <row r="546" spans="1:22" ht="24" customHeight="1" x14ac:dyDescent="0.25">
      <c r="A546" s="49" t="s">
        <v>1354</v>
      </c>
      <c r="B546" s="20" t="s">
        <v>779</v>
      </c>
      <c r="C546" s="2">
        <f t="shared" si="131"/>
        <v>19015186.169999998</v>
      </c>
      <c r="D546" s="3">
        <f t="shared" si="132"/>
        <v>8380423.2000000002</v>
      </c>
      <c r="E546" s="3">
        <v>1415827.2</v>
      </c>
      <c r="F546" s="3">
        <v>4542946.8</v>
      </c>
      <c r="G546" s="3">
        <v>607593.6</v>
      </c>
      <c r="H546" s="3">
        <v>1057747.2</v>
      </c>
      <c r="I546" s="3">
        <v>756308.4</v>
      </c>
      <c r="J546" s="3">
        <v>0</v>
      </c>
      <c r="K546" s="10">
        <v>0</v>
      </c>
      <c r="L546" s="9">
        <v>0</v>
      </c>
      <c r="M546" s="9">
        <v>957</v>
      </c>
      <c r="N546" s="3">
        <v>3445304.2</v>
      </c>
      <c r="O546" s="9">
        <v>0</v>
      </c>
      <c r="P546" s="9">
        <v>0</v>
      </c>
      <c r="Q546" s="9">
        <v>2417</v>
      </c>
      <c r="R546" s="3">
        <v>6902212.7999999998</v>
      </c>
      <c r="S546" s="9">
        <v>0</v>
      </c>
      <c r="T546" s="9">
        <v>0</v>
      </c>
      <c r="U546" s="9">
        <v>287245.96999999997</v>
      </c>
      <c r="V546" s="5">
        <f t="shared" si="133"/>
        <v>3600.1088819226752</v>
      </c>
    </row>
    <row r="547" spans="1:22" ht="24" customHeight="1" x14ac:dyDescent="0.25">
      <c r="A547" s="49" t="s">
        <v>1355</v>
      </c>
      <c r="B547" s="24" t="s">
        <v>1117</v>
      </c>
      <c r="C547" s="2">
        <f t="shared" si="131"/>
        <v>405044.7</v>
      </c>
      <c r="D547" s="3">
        <f t="shared" si="132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4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405044.7</v>
      </c>
      <c r="V547" s="5" t="e">
        <f t="shared" si="133"/>
        <v>#DIV/0!</v>
      </c>
    </row>
    <row r="548" spans="1:22" ht="24" customHeight="1" x14ac:dyDescent="0.25">
      <c r="A548" s="49" t="s">
        <v>1356</v>
      </c>
      <c r="B548" s="20" t="s">
        <v>552</v>
      </c>
      <c r="C548" s="2">
        <f t="shared" si="131"/>
        <v>10645250</v>
      </c>
      <c r="D548" s="3">
        <f t="shared" si="132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0">
        <v>0</v>
      </c>
      <c r="L548" s="9">
        <v>0</v>
      </c>
      <c r="M548" s="9">
        <v>1935.5</v>
      </c>
      <c r="N548" s="3">
        <v>10645250</v>
      </c>
      <c r="O548" s="9">
        <v>0</v>
      </c>
      <c r="P548" s="9">
        <v>0</v>
      </c>
      <c r="Q548" s="9">
        <v>0</v>
      </c>
      <c r="R548" s="3">
        <f>Q548*3000</f>
        <v>0</v>
      </c>
      <c r="S548" s="9">
        <v>0</v>
      </c>
      <c r="T548" s="9">
        <v>0</v>
      </c>
      <c r="U548" s="9">
        <v>0</v>
      </c>
      <c r="V548" s="5">
        <f t="shared" si="133"/>
        <v>5500</v>
      </c>
    </row>
    <row r="549" spans="1:22" ht="24" customHeight="1" x14ac:dyDescent="0.25">
      <c r="A549" s="49" t="s">
        <v>1357</v>
      </c>
      <c r="B549" s="20" t="s">
        <v>551</v>
      </c>
      <c r="C549" s="2">
        <f t="shared" si="131"/>
        <v>3241700</v>
      </c>
      <c r="D549" s="3">
        <f t="shared" si="132"/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10">
        <v>0</v>
      </c>
      <c r="L549" s="9">
        <v>0</v>
      </c>
      <c r="M549" s="9">
        <v>589.4</v>
      </c>
      <c r="N549" s="3">
        <v>3241700</v>
      </c>
      <c r="O549" s="9">
        <v>0</v>
      </c>
      <c r="P549" s="9">
        <v>0</v>
      </c>
      <c r="Q549" s="9">
        <v>0</v>
      </c>
      <c r="R549" s="3">
        <f>Q549*3000</f>
        <v>0</v>
      </c>
      <c r="S549" s="9">
        <v>0</v>
      </c>
      <c r="T549" s="9">
        <v>0</v>
      </c>
      <c r="U549" s="9">
        <v>0</v>
      </c>
      <c r="V549" s="5">
        <f t="shared" si="133"/>
        <v>5500</v>
      </c>
    </row>
    <row r="550" spans="1:22" ht="24" customHeight="1" x14ac:dyDescent="0.25">
      <c r="A550" s="49" t="s">
        <v>1358</v>
      </c>
      <c r="B550" s="20" t="s">
        <v>734</v>
      </c>
      <c r="C550" s="2">
        <f t="shared" si="131"/>
        <v>20745607.530000001</v>
      </c>
      <c r="D550" s="3">
        <f t="shared" si="132"/>
        <v>9802371.0600000005</v>
      </c>
      <c r="E550" s="3">
        <v>1264354.06</v>
      </c>
      <c r="F550" s="3">
        <v>4283020.09</v>
      </c>
      <c r="G550" s="3">
        <v>1131549.02</v>
      </c>
      <c r="H550" s="3">
        <v>1832788.81</v>
      </c>
      <c r="I550" s="3">
        <v>1290659.08</v>
      </c>
      <c r="J550" s="3">
        <f>350*0</f>
        <v>0</v>
      </c>
      <c r="K550" s="4">
        <v>0</v>
      </c>
      <c r="L550" s="3">
        <v>0</v>
      </c>
      <c r="M550" s="9">
        <v>609.98</v>
      </c>
      <c r="N550" s="9">
        <v>1905604.9</v>
      </c>
      <c r="O550" s="3">
        <v>819.8</v>
      </c>
      <c r="P550" s="3">
        <v>881819.15</v>
      </c>
      <c r="Q550" s="3">
        <v>4739.2</v>
      </c>
      <c r="R550" s="3">
        <v>7956812.4199999999</v>
      </c>
      <c r="S550" s="3">
        <v>0</v>
      </c>
      <c r="T550" s="3">
        <v>0</v>
      </c>
      <c r="U550" s="3">
        <v>199000</v>
      </c>
      <c r="V550" s="5">
        <f t="shared" si="133"/>
        <v>3124.0448867175969</v>
      </c>
    </row>
    <row r="551" spans="1:22" ht="24" customHeight="1" x14ac:dyDescent="0.25">
      <c r="A551" s="49" t="s">
        <v>1359</v>
      </c>
      <c r="B551" s="20" t="s">
        <v>553</v>
      </c>
      <c r="C551" s="2">
        <f t="shared" si="131"/>
        <v>2941440</v>
      </c>
      <c r="D551" s="3">
        <f t="shared" si="132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0">
        <v>0</v>
      </c>
      <c r="L551" s="9">
        <v>0</v>
      </c>
      <c r="M551" s="9">
        <v>262.08</v>
      </c>
      <c r="N551" s="3">
        <v>1441440</v>
      </c>
      <c r="O551" s="9">
        <v>0</v>
      </c>
      <c r="P551" s="9">
        <v>0</v>
      </c>
      <c r="Q551" s="9">
        <v>500</v>
      </c>
      <c r="R551" s="3">
        <v>1500000</v>
      </c>
      <c r="S551" s="9">
        <v>0</v>
      </c>
      <c r="T551" s="9">
        <v>0</v>
      </c>
      <c r="U551" s="9">
        <v>0</v>
      </c>
      <c r="V551" s="5">
        <f t="shared" si="133"/>
        <v>5500</v>
      </c>
    </row>
    <row r="552" spans="1:22" ht="24" customHeight="1" x14ac:dyDescent="0.25">
      <c r="A552" s="49" t="s">
        <v>1360</v>
      </c>
      <c r="B552" s="23" t="s">
        <v>554</v>
      </c>
      <c r="C552" s="2">
        <f t="shared" si="131"/>
        <v>1406877.6</v>
      </c>
      <c r="D552" s="3">
        <f t="shared" si="132"/>
        <v>0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10">
        <v>0</v>
      </c>
      <c r="L552" s="9">
        <v>0</v>
      </c>
      <c r="M552" s="9">
        <v>261.97000000000003</v>
      </c>
      <c r="N552" s="3">
        <v>1406877.6</v>
      </c>
      <c r="O552" s="9">
        <v>0</v>
      </c>
      <c r="P552" s="9">
        <v>0</v>
      </c>
      <c r="Q552" s="9">
        <v>0</v>
      </c>
      <c r="R552" s="3">
        <f t="shared" ref="R552:R559" si="136">Q552*3000</f>
        <v>0</v>
      </c>
      <c r="S552" s="9">
        <v>0</v>
      </c>
      <c r="T552" s="9">
        <v>0</v>
      </c>
      <c r="U552" s="9">
        <v>0</v>
      </c>
      <c r="V552" s="5">
        <f t="shared" si="133"/>
        <v>5370.3767606977899</v>
      </c>
    </row>
    <row r="553" spans="1:22" ht="24" customHeight="1" x14ac:dyDescent="0.25">
      <c r="A553" s="49" t="s">
        <v>1361</v>
      </c>
      <c r="B553" s="20" t="s">
        <v>834</v>
      </c>
      <c r="C553" s="2">
        <f t="shared" si="131"/>
        <v>11716137.449999999</v>
      </c>
      <c r="D553" s="3">
        <f t="shared" si="132"/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10">
        <v>6</v>
      </c>
      <c r="L553" s="9">
        <v>11223000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3">
        <f t="shared" si="136"/>
        <v>0</v>
      </c>
      <c r="S553" s="9">
        <v>0</v>
      </c>
      <c r="T553" s="9">
        <v>0</v>
      </c>
      <c r="U553" s="9">
        <v>493137.45</v>
      </c>
      <c r="V553" s="5" t="e">
        <f t="shared" si="133"/>
        <v>#DIV/0!</v>
      </c>
    </row>
    <row r="554" spans="1:22" ht="24" customHeight="1" x14ac:dyDescent="0.25">
      <c r="A554" s="49" t="s">
        <v>1362</v>
      </c>
      <c r="B554" s="20" t="s">
        <v>473</v>
      </c>
      <c r="C554" s="2">
        <f t="shared" ref="C554:C617" si="137">D554+L554+N554+P554+R554+S554+T554+U554</f>
        <v>131456.18</v>
      </c>
      <c r="D554" s="3">
        <f t="shared" ref="D554:D617" si="138">SUM(E554:J554)</f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10">
        <v>0</v>
      </c>
      <c r="L554" s="9">
        <v>0</v>
      </c>
      <c r="M554" s="9">
        <v>0</v>
      </c>
      <c r="N554" s="3">
        <v>0</v>
      </c>
      <c r="O554" s="9">
        <v>0</v>
      </c>
      <c r="P554" s="9">
        <v>0</v>
      </c>
      <c r="Q554" s="9">
        <v>0</v>
      </c>
      <c r="R554" s="3">
        <f t="shared" si="136"/>
        <v>0</v>
      </c>
      <c r="S554" s="9">
        <v>0</v>
      </c>
      <c r="T554" s="9">
        <v>0</v>
      </c>
      <c r="U554" s="9">
        <v>131456.18</v>
      </c>
      <c r="V554" s="5" t="e">
        <f t="shared" ref="V554:V617" si="139">N554/M554</f>
        <v>#DIV/0!</v>
      </c>
    </row>
    <row r="555" spans="1:22" ht="24" customHeight="1" x14ac:dyDescent="0.25">
      <c r="A555" s="49" t="s">
        <v>1363</v>
      </c>
      <c r="B555" s="20" t="s">
        <v>555</v>
      </c>
      <c r="C555" s="2">
        <f t="shared" si="137"/>
        <v>1407450</v>
      </c>
      <c r="D555" s="3">
        <f t="shared" si="138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0">
        <v>0</v>
      </c>
      <c r="L555" s="9">
        <v>0</v>
      </c>
      <c r="M555" s="9">
        <v>225.9</v>
      </c>
      <c r="N555" s="3">
        <v>1407450</v>
      </c>
      <c r="O555" s="9">
        <v>0</v>
      </c>
      <c r="P555" s="9">
        <v>0</v>
      </c>
      <c r="Q555" s="9">
        <v>0</v>
      </c>
      <c r="R555" s="3">
        <f t="shared" si="136"/>
        <v>0</v>
      </c>
      <c r="S555" s="9">
        <v>0</v>
      </c>
      <c r="T555" s="9">
        <v>0</v>
      </c>
      <c r="U555" s="9">
        <v>0</v>
      </c>
      <c r="V555" s="5">
        <f t="shared" si="139"/>
        <v>6230.4116865869855</v>
      </c>
    </row>
    <row r="556" spans="1:22" ht="24" customHeight="1" x14ac:dyDescent="0.25">
      <c r="A556" s="49" t="s">
        <v>1364</v>
      </c>
      <c r="B556" s="23" t="s">
        <v>474</v>
      </c>
      <c r="C556" s="2">
        <f t="shared" si="137"/>
        <v>88717.43</v>
      </c>
      <c r="D556" s="3">
        <f t="shared" si="138"/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0">
        <v>0</v>
      </c>
      <c r="L556" s="9">
        <v>0</v>
      </c>
      <c r="M556" s="9">
        <v>0</v>
      </c>
      <c r="N556" s="3">
        <f>M556*5500</f>
        <v>0</v>
      </c>
      <c r="O556" s="9">
        <v>0</v>
      </c>
      <c r="P556" s="9">
        <v>0</v>
      </c>
      <c r="Q556" s="9">
        <v>0</v>
      </c>
      <c r="R556" s="3">
        <f t="shared" si="136"/>
        <v>0</v>
      </c>
      <c r="S556" s="9">
        <v>0</v>
      </c>
      <c r="T556" s="9">
        <v>0</v>
      </c>
      <c r="U556" s="9">
        <v>88717.43</v>
      </c>
      <c r="V556" s="5" t="e">
        <f t="shared" si="139"/>
        <v>#DIV/0!</v>
      </c>
    </row>
    <row r="557" spans="1:22" ht="24" customHeight="1" x14ac:dyDescent="0.25">
      <c r="A557" s="49" t="s">
        <v>1365</v>
      </c>
      <c r="B557" s="20" t="s">
        <v>557</v>
      </c>
      <c r="C557" s="2">
        <f t="shared" si="137"/>
        <v>3089034.2</v>
      </c>
      <c r="D557" s="3">
        <f t="shared" si="138"/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0">
        <v>0</v>
      </c>
      <c r="L557" s="9">
        <v>0</v>
      </c>
      <c r="M557" s="9">
        <v>562.04</v>
      </c>
      <c r="N557" s="3">
        <v>3089034.2</v>
      </c>
      <c r="O557" s="9">
        <v>0</v>
      </c>
      <c r="P557" s="9">
        <v>0</v>
      </c>
      <c r="Q557" s="9">
        <v>0</v>
      </c>
      <c r="R557" s="3">
        <f t="shared" si="136"/>
        <v>0</v>
      </c>
      <c r="S557" s="9">
        <v>0</v>
      </c>
      <c r="T557" s="9">
        <v>0</v>
      </c>
      <c r="U557" s="9">
        <v>0</v>
      </c>
      <c r="V557" s="5">
        <f t="shared" si="139"/>
        <v>5496.1109529570858</v>
      </c>
    </row>
    <row r="558" spans="1:22" ht="24" customHeight="1" x14ac:dyDescent="0.25">
      <c r="A558" s="49" t="s">
        <v>1366</v>
      </c>
      <c r="B558" s="20" t="s">
        <v>475</v>
      </c>
      <c r="C558" s="2">
        <f t="shared" si="137"/>
        <v>190659.06</v>
      </c>
      <c r="D558" s="3">
        <f t="shared" si="138"/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0">
        <v>0</v>
      </c>
      <c r="L558" s="9">
        <v>0</v>
      </c>
      <c r="M558" s="9">
        <v>0</v>
      </c>
      <c r="N558" s="3">
        <v>0</v>
      </c>
      <c r="O558" s="9">
        <v>0</v>
      </c>
      <c r="P558" s="9">
        <v>0</v>
      </c>
      <c r="Q558" s="9">
        <v>0</v>
      </c>
      <c r="R558" s="3">
        <f t="shared" si="136"/>
        <v>0</v>
      </c>
      <c r="S558" s="9">
        <v>0</v>
      </c>
      <c r="T558" s="9">
        <v>0</v>
      </c>
      <c r="U558" s="9">
        <v>190659.06</v>
      </c>
      <c r="V558" s="5" t="e">
        <f t="shared" si="139"/>
        <v>#DIV/0!</v>
      </c>
    </row>
    <row r="559" spans="1:22" ht="24" customHeight="1" x14ac:dyDescent="0.25">
      <c r="A559" s="49" t="s">
        <v>1367</v>
      </c>
      <c r="B559" s="20" t="s">
        <v>556</v>
      </c>
      <c r="C559" s="2">
        <f t="shared" si="137"/>
        <v>3096500</v>
      </c>
      <c r="D559" s="3">
        <f t="shared" si="138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0">
        <v>0</v>
      </c>
      <c r="L559" s="9">
        <v>0</v>
      </c>
      <c r="M559" s="9">
        <v>563</v>
      </c>
      <c r="N559" s="3">
        <v>3096500</v>
      </c>
      <c r="O559" s="9">
        <v>0</v>
      </c>
      <c r="P559" s="9">
        <v>0</v>
      </c>
      <c r="Q559" s="9">
        <v>0</v>
      </c>
      <c r="R559" s="3">
        <f t="shared" si="136"/>
        <v>0</v>
      </c>
      <c r="S559" s="9">
        <v>0</v>
      </c>
      <c r="T559" s="9">
        <v>0</v>
      </c>
      <c r="U559" s="9">
        <v>0</v>
      </c>
      <c r="V559" s="5">
        <f t="shared" si="139"/>
        <v>5500</v>
      </c>
    </row>
    <row r="560" spans="1:22" ht="24" customHeight="1" x14ac:dyDescent="0.25">
      <c r="A560" s="49" t="s">
        <v>1368</v>
      </c>
      <c r="B560" s="20" t="s">
        <v>558</v>
      </c>
      <c r="C560" s="2">
        <f t="shared" si="137"/>
        <v>6013006</v>
      </c>
      <c r="D560" s="3">
        <f t="shared" si="138"/>
        <v>959459</v>
      </c>
      <c r="E560" s="3">
        <v>444175</v>
      </c>
      <c r="F560" s="3">
        <v>0</v>
      </c>
      <c r="G560" s="3">
        <v>163052</v>
      </c>
      <c r="H560" s="3">
        <v>178118</v>
      </c>
      <c r="I560" s="3">
        <v>174114</v>
      </c>
      <c r="J560" s="3">
        <v>0</v>
      </c>
      <c r="K560" s="10">
        <v>0</v>
      </c>
      <c r="L560" s="9">
        <v>0</v>
      </c>
      <c r="M560" s="9">
        <v>533.70000000000005</v>
      </c>
      <c r="N560" s="3">
        <v>2615250</v>
      </c>
      <c r="O560" s="9">
        <v>0</v>
      </c>
      <c r="P560" s="9">
        <v>0</v>
      </c>
      <c r="Q560" s="9">
        <v>1030.74</v>
      </c>
      <c r="R560" s="3">
        <v>2236273</v>
      </c>
      <c r="S560" s="9">
        <v>0</v>
      </c>
      <c r="T560" s="9">
        <v>0</v>
      </c>
      <c r="U560" s="9">
        <v>202024</v>
      </c>
      <c r="V560" s="5">
        <f t="shared" si="139"/>
        <v>4900.2248454187738</v>
      </c>
    </row>
    <row r="561" spans="1:22" ht="24" customHeight="1" x14ac:dyDescent="0.25">
      <c r="A561" s="49" t="s">
        <v>1369</v>
      </c>
      <c r="B561" s="20" t="s">
        <v>476</v>
      </c>
      <c r="C561" s="2">
        <f t="shared" si="137"/>
        <v>1383804.9</v>
      </c>
      <c r="D561" s="3">
        <f t="shared" si="138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10">
        <v>0</v>
      </c>
      <c r="L561" s="9">
        <v>0</v>
      </c>
      <c r="M561" s="9">
        <v>259</v>
      </c>
      <c r="N561" s="3">
        <v>1383804.9</v>
      </c>
      <c r="O561" s="9">
        <v>0</v>
      </c>
      <c r="P561" s="9">
        <v>0</v>
      </c>
      <c r="Q561" s="9">
        <v>0</v>
      </c>
      <c r="R561" s="3">
        <f t="shared" ref="R561:R568" si="140">Q561*3000</f>
        <v>0</v>
      </c>
      <c r="S561" s="9">
        <v>0</v>
      </c>
      <c r="T561" s="9">
        <v>0</v>
      </c>
      <c r="U561" s="9">
        <v>0</v>
      </c>
      <c r="V561" s="5">
        <f t="shared" si="139"/>
        <v>5342.8760617760618</v>
      </c>
    </row>
    <row r="562" spans="1:22" ht="24" customHeight="1" x14ac:dyDescent="0.25">
      <c r="A562" s="49" t="s">
        <v>1370</v>
      </c>
      <c r="B562" s="20" t="s">
        <v>477</v>
      </c>
      <c r="C562" s="2">
        <f t="shared" si="137"/>
        <v>1437315</v>
      </c>
      <c r="D562" s="3">
        <f t="shared" si="138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10">
        <v>0</v>
      </c>
      <c r="L562" s="9">
        <v>0</v>
      </c>
      <c r="M562" s="9">
        <v>261.33</v>
      </c>
      <c r="N562" s="3">
        <v>1437315</v>
      </c>
      <c r="O562" s="9">
        <v>0</v>
      </c>
      <c r="P562" s="9">
        <v>0</v>
      </c>
      <c r="Q562" s="9">
        <v>0</v>
      </c>
      <c r="R562" s="3">
        <f t="shared" si="140"/>
        <v>0</v>
      </c>
      <c r="S562" s="9">
        <v>0</v>
      </c>
      <c r="T562" s="9">
        <v>0</v>
      </c>
      <c r="U562" s="9">
        <v>0</v>
      </c>
      <c r="V562" s="5">
        <f t="shared" si="139"/>
        <v>5500</v>
      </c>
    </row>
    <row r="563" spans="1:22" ht="24" customHeight="1" x14ac:dyDescent="0.25">
      <c r="A563" s="49" t="s">
        <v>1371</v>
      </c>
      <c r="B563" s="20" t="s">
        <v>559</v>
      </c>
      <c r="C563" s="2">
        <f t="shared" si="137"/>
        <v>1442870</v>
      </c>
      <c r="D563" s="3">
        <f t="shared" si="138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10">
        <v>0</v>
      </c>
      <c r="L563" s="9">
        <v>0</v>
      </c>
      <c r="M563" s="9">
        <v>262.33999999999997</v>
      </c>
      <c r="N563" s="3">
        <v>1442870</v>
      </c>
      <c r="O563" s="9">
        <v>0</v>
      </c>
      <c r="P563" s="9">
        <v>0</v>
      </c>
      <c r="Q563" s="9">
        <v>0</v>
      </c>
      <c r="R563" s="3">
        <f t="shared" si="140"/>
        <v>0</v>
      </c>
      <c r="S563" s="9">
        <v>0</v>
      </c>
      <c r="T563" s="9">
        <v>0</v>
      </c>
      <c r="U563" s="9">
        <v>0</v>
      </c>
      <c r="V563" s="5">
        <f t="shared" si="139"/>
        <v>5500.0000000000009</v>
      </c>
    </row>
    <row r="564" spans="1:22" ht="24" customHeight="1" x14ac:dyDescent="0.25">
      <c r="A564" s="49" t="s">
        <v>1372</v>
      </c>
      <c r="B564" s="20" t="s">
        <v>560</v>
      </c>
      <c r="C564" s="2">
        <f t="shared" si="137"/>
        <v>1410750</v>
      </c>
      <c r="D564" s="3">
        <f t="shared" si="138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0">
        <v>0</v>
      </c>
      <c r="L564" s="9">
        <v>0</v>
      </c>
      <c r="M564" s="9">
        <v>256.5</v>
      </c>
      <c r="N564" s="3">
        <v>1410750</v>
      </c>
      <c r="O564" s="9">
        <v>0</v>
      </c>
      <c r="P564" s="9">
        <v>0</v>
      </c>
      <c r="Q564" s="9">
        <v>0</v>
      </c>
      <c r="R564" s="3">
        <f t="shared" si="140"/>
        <v>0</v>
      </c>
      <c r="S564" s="9">
        <v>0</v>
      </c>
      <c r="T564" s="9">
        <v>0</v>
      </c>
      <c r="U564" s="9">
        <v>0</v>
      </c>
      <c r="V564" s="5">
        <f t="shared" si="139"/>
        <v>5500</v>
      </c>
    </row>
    <row r="565" spans="1:22" ht="24" customHeight="1" x14ac:dyDescent="0.25">
      <c r="A565" s="49" t="s">
        <v>1373</v>
      </c>
      <c r="B565" s="20" t="s">
        <v>561</v>
      </c>
      <c r="C565" s="2">
        <f t="shared" si="137"/>
        <v>95281.24</v>
      </c>
      <c r="D565" s="3">
        <f t="shared" si="138"/>
        <v>0</v>
      </c>
      <c r="E565" s="9">
        <v>0</v>
      </c>
      <c r="F565" s="9">
        <v>0</v>
      </c>
      <c r="G565" s="9">
        <v>0</v>
      </c>
      <c r="H565" s="9">
        <v>0</v>
      </c>
      <c r="I565" s="9">
        <v>0</v>
      </c>
      <c r="J565" s="9">
        <f>350*0</f>
        <v>0</v>
      </c>
      <c r="K565" s="10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3">
        <f t="shared" si="140"/>
        <v>0</v>
      </c>
      <c r="S565" s="9">
        <v>0</v>
      </c>
      <c r="T565" s="9">
        <v>0</v>
      </c>
      <c r="U565" s="9">
        <v>95281.24</v>
      </c>
      <c r="V565" s="5" t="e">
        <f t="shared" si="139"/>
        <v>#DIV/0!</v>
      </c>
    </row>
    <row r="566" spans="1:22" ht="25.15" customHeight="1" x14ac:dyDescent="0.25">
      <c r="A566" s="49" t="s">
        <v>1374</v>
      </c>
      <c r="B566" s="20" t="s">
        <v>562</v>
      </c>
      <c r="C566" s="2">
        <f t="shared" si="137"/>
        <v>1464870</v>
      </c>
      <c r="D566" s="3">
        <f t="shared" si="138"/>
        <v>0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10">
        <v>0</v>
      </c>
      <c r="L566" s="9">
        <v>0</v>
      </c>
      <c r="M566" s="9">
        <v>266.33999999999997</v>
      </c>
      <c r="N566" s="3">
        <v>1464870</v>
      </c>
      <c r="O566" s="9">
        <v>0</v>
      </c>
      <c r="P566" s="9">
        <v>0</v>
      </c>
      <c r="Q566" s="9">
        <v>0</v>
      </c>
      <c r="R566" s="3">
        <f t="shared" si="140"/>
        <v>0</v>
      </c>
      <c r="S566" s="9">
        <v>0</v>
      </c>
      <c r="T566" s="9">
        <v>0</v>
      </c>
      <c r="U566" s="9">
        <v>0</v>
      </c>
      <c r="V566" s="5">
        <f t="shared" si="139"/>
        <v>5500.0000000000009</v>
      </c>
    </row>
    <row r="567" spans="1:22" ht="25.15" customHeight="1" x14ac:dyDescent="0.25">
      <c r="A567" s="49" t="s">
        <v>1375</v>
      </c>
      <c r="B567" s="20" t="s">
        <v>563</v>
      </c>
      <c r="C567" s="2">
        <f t="shared" si="137"/>
        <v>1423125</v>
      </c>
      <c r="D567" s="3">
        <f t="shared" si="138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0">
        <v>0</v>
      </c>
      <c r="L567" s="9">
        <v>0</v>
      </c>
      <c r="M567" s="9">
        <v>258.75</v>
      </c>
      <c r="N567" s="3">
        <v>1423125</v>
      </c>
      <c r="O567" s="9">
        <v>0</v>
      </c>
      <c r="P567" s="9">
        <v>0</v>
      </c>
      <c r="Q567" s="9">
        <v>0</v>
      </c>
      <c r="R567" s="3">
        <f t="shared" si="140"/>
        <v>0</v>
      </c>
      <c r="S567" s="9">
        <v>0</v>
      </c>
      <c r="T567" s="9">
        <v>0</v>
      </c>
      <c r="U567" s="9">
        <v>0</v>
      </c>
      <c r="V567" s="5">
        <f t="shared" si="139"/>
        <v>5500</v>
      </c>
    </row>
    <row r="568" spans="1:22" ht="25.15" customHeight="1" x14ac:dyDescent="0.25">
      <c r="A568" s="49" t="s">
        <v>1376</v>
      </c>
      <c r="B568" s="20" t="s">
        <v>564</v>
      </c>
      <c r="C568" s="2">
        <f t="shared" si="137"/>
        <v>1350249.21</v>
      </c>
      <c r="D568" s="3">
        <f t="shared" si="138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0">
        <v>0</v>
      </c>
      <c r="L568" s="9">
        <v>0</v>
      </c>
      <c r="M568" s="9">
        <v>245.5</v>
      </c>
      <c r="N568" s="3">
        <v>1350249.21</v>
      </c>
      <c r="O568" s="9">
        <v>0</v>
      </c>
      <c r="P568" s="9">
        <v>0</v>
      </c>
      <c r="Q568" s="9">
        <v>0</v>
      </c>
      <c r="R568" s="3">
        <f t="shared" si="140"/>
        <v>0</v>
      </c>
      <c r="S568" s="9">
        <v>0</v>
      </c>
      <c r="T568" s="9">
        <v>0</v>
      </c>
      <c r="U568" s="9">
        <v>0</v>
      </c>
      <c r="V568" s="5">
        <f t="shared" si="139"/>
        <v>5499.9967820773927</v>
      </c>
    </row>
    <row r="569" spans="1:22" ht="24" customHeight="1" x14ac:dyDescent="0.25">
      <c r="A569" s="49" t="s">
        <v>1377</v>
      </c>
      <c r="B569" s="24" t="s">
        <v>790</v>
      </c>
      <c r="C569" s="2">
        <f t="shared" si="137"/>
        <v>377276.64</v>
      </c>
      <c r="D569" s="3">
        <f t="shared" si="138"/>
        <v>0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377276.64</v>
      </c>
      <c r="V569" s="5" t="e">
        <f t="shared" si="139"/>
        <v>#DIV/0!</v>
      </c>
    </row>
    <row r="570" spans="1:22" ht="24" customHeight="1" x14ac:dyDescent="0.25">
      <c r="A570" s="49" t="s">
        <v>1378</v>
      </c>
      <c r="B570" s="20" t="s">
        <v>566</v>
      </c>
      <c r="C570" s="2">
        <f t="shared" si="137"/>
        <v>1581247.96</v>
      </c>
      <c r="D570" s="3">
        <f t="shared" si="138"/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10">
        <v>0</v>
      </c>
      <c r="L570" s="9">
        <v>0</v>
      </c>
      <c r="M570" s="9">
        <v>287.5</v>
      </c>
      <c r="N570" s="3">
        <v>1581247.96</v>
      </c>
      <c r="O570" s="9">
        <v>0</v>
      </c>
      <c r="P570" s="9">
        <v>0</v>
      </c>
      <c r="Q570" s="9">
        <v>0</v>
      </c>
      <c r="R570" s="3">
        <f>Q570*3000</f>
        <v>0</v>
      </c>
      <c r="S570" s="9">
        <v>0</v>
      </c>
      <c r="T570" s="9">
        <v>0</v>
      </c>
      <c r="U570" s="9">
        <v>0</v>
      </c>
      <c r="V570" s="5">
        <f t="shared" si="139"/>
        <v>5499.992904347826</v>
      </c>
    </row>
    <row r="571" spans="1:22" ht="24" customHeight="1" x14ac:dyDescent="0.25">
      <c r="A571" s="49" t="s">
        <v>1379</v>
      </c>
      <c r="B571" s="20" t="s">
        <v>478</v>
      </c>
      <c r="C571" s="2">
        <f t="shared" si="137"/>
        <v>1595644.99</v>
      </c>
      <c r="D571" s="3">
        <f t="shared" si="138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10">
        <v>0</v>
      </c>
      <c r="L571" s="9">
        <v>0</v>
      </c>
      <c r="M571" s="9">
        <v>290.2</v>
      </c>
      <c r="N571" s="3">
        <v>1595644.99</v>
      </c>
      <c r="O571" s="9">
        <v>0</v>
      </c>
      <c r="P571" s="9">
        <v>0</v>
      </c>
      <c r="Q571" s="9">
        <v>0</v>
      </c>
      <c r="R571" s="3">
        <f>Q571*3000</f>
        <v>0</v>
      </c>
      <c r="S571" s="9">
        <v>0</v>
      </c>
      <c r="T571" s="9">
        <v>0</v>
      </c>
      <c r="U571" s="9">
        <v>0</v>
      </c>
      <c r="V571" s="5">
        <f t="shared" si="139"/>
        <v>5498.4320813232252</v>
      </c>
    </row>
    <row r="572" spans="1:22" ht="24" customHeight="1" x14ac:dyDescent="0.25">
      <c r="A572" s="49" t="s">
        <v>1380</v>
      </c>
      <c r="B572" s="20" t="s">
        <v>567</v>
      </c>
      <c r="C572" s="2">
        <f t="shared" si="137"/>
        <v>1447600</v>
      </c>
      <c r="D572" s="3">
        <f t="shared" si="138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10">
        <v>0</v>
      </c>
      <c r="L572" s="9">
        <v>0</v>
      </c>
      <c r="M572" s="9">
        <v>263.2</v>
      </c>
      <c r="N572" s="3">
        <v>1447600</v>
      </c>
      <c r="O572" s="9">
        <v>0</v>
      </c>
      <c r="P572" s="9">
        <v>0</v>
      </c>
      <c r="Q572" s="9">
        <v>0</v>
      </c>
      <c r="R572" s="3">
        <f>Q572*3000</f>
        <v>0</v>
      </c>
      <c r="S572" s="9">
        <v>0</v>
      </c>
      <c r="T572" s="9">
        <v>0</v>
      </c>
      <c r="U572" s="9">
        <v>0</v>
      </c>
      <c r="V572" s="5">
        <f t="shared" si="139"/>
        <v>5500</v>
      </c>
    </row>
    <row r="573" spans="1:22" ht="24" customHeight="1" x14ac:dyDescent="0.25">
      <c r="A573" s="49" t="s">
        <v>1381</v>
      </c>
      <c r="B573" s="20" t="s">
        <v>568</v>
      </c>
      <c r="C573" s="2">
        <f t="shared" si="137"/>
        <v>1325296</v>
      </c>
      <c r="D573" s="3">
        <f t="shared" si="138"/>
        <v>0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10">
        <v>0</v>
      </c>
      <c r="L573" s="9">
        <v>0</v>
      </c>
      <c r="M573" s="9">
        <v>241</v>
      </c>
      <c r="N573" s="3">
        <v>1325296</v>
      </c>
      <c r="O573" s="9">
        <v>0</v>
      </c>
      <c r="P573" s="9">
        <v>0</v>
      </c>
      <c r="Q573" s="9">
        <v>0</v>
      </c>
      <c r="R573" s="3">
        <f>Q573*3000</f>
        <v>0</v>
      </c>
      <c r="S573" s="9">
        <v>0</v>
      </c>
      <c r="T573" s="9">
        <v>0</v>
      </c>
      <c r="U573" s="9">
        <v>0</v>
      </c>
      <c r="V573" s="5">
        <f t="shared" si="139"/>
        <v>5499.1535269709548</v>
      </c>
    </row>
    <row r="574" spans="1:22" ht="24" customHeight="1" x14ac:dyDescent="0.25">
      <c r="A574" s="49" t="s">
        <v>1382</v>
      </c>
      <c r="B574" s="20" t="s">
        <v>388</v>
      </c>
      <c r="C574" s="2">
        <f t="shared" si="137"/>
        <v>3207817.2</v>
      </c>
      <c r="D574" s="3">
        <f t="shared" si="138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4">
        <v>0</v>
      </c>
      <c r="L574" s="3">
        <v>0</v>
      </c>
      <c r="M574" s="3">
        <v>745</v>
      </c>
      <c r="N574" s="3">
        <v>3207817.2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5">
        <f t="shared" si="139"/>
        <v>4305.7948993288592</v>
      </c>
    </row>
    <row r="575" spans="1:22" ht="24" customHeight="1" x14ac:dyDescent="0.25">
      <c r="A575" s="49" t="s">
        <v>1383</v>
      </c>
      <c r="B575" s="24" t="s">
        <v>1118</v>
      </c>
      <c r="C575" s="2">
        <f t="shared" si="137"/>
        <v>334449.2</v>
      </c>
      <c r="D575" s="3">
        <f t="shared" si="138"/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334449.2</v>
      </c>
      <c r="V575" s="5" t="e">
        <f t="shared" si="139"/>
        <v>#DIV/0!</v>
      </c>
    </row>
    <row r="576" spans="1:22" ht="24" customHeight="1" x14ac:dyDescent="0.25">
      <c r="A576" s="49" t="s">
        <v>1384</v>
      </c>
      <c r="B576" s="20" t="s">
        <v>571</v>
      </c>
      <c r="C576" s="2">
        <f t="shared" si="137"/>
        <v>3896200</v>
      </c>
      <c r="D576" s="3">
        <f t="shared" si="138"/>
        <v>0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10">
        <v>0</v>
      </c>
      <c r="L576" s="9">
        <v>0</v>
      </c>
      <c r="M576" s="9">
        <v>708.4</v>
      </c>
      <c r="N576" s="3">
        <f>M576*5500</f>
        <v>3896200</v>
      </c>
      <c r="O576" s="9">
        <v>0</v>
      </c>
      <c r="P576" s="9">
        <v>0</v>
      </c>
      <c r="Q576" s="9">
        <v>0</v>
      </c>
      <c r="R576" s="3">
        <f t="shared" ref="R576:R584" si="141">Q576*3000</f>
        <v>0</v>
      </c>
      <c r="S576" s="9">
        <v>0</v>
      </c>
      <c r="T576" s="9">
        <v>0</v>
      </c>
      <c r="U576" s="9">
        <v>0</v>
      </c>
      <c r="V576" s="5">
        <f t="shared" si="139"/>
        <v>5500</v>
      </c>
    </row>
    <row r="577" spans="1:22" ht="24" customHeight="1" x14ac:dyDescent="0.25">
      <c r="A577" s="49" t="s">
        <v>1385</v>
      </c>
      <c r="B577" s="20" t="s">
        <v>569</v>
      </c>
      <c r="C577" s="2">
        <f t="shared" si="137"/>
        <v>1702800</v>
      </c>
      <c r="D577" s="3">
        <f t="shared" si="138"/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10">
        <v>0</v>
      </c>
      <c r="L577" s="9">
        <v>0</v>
      </c>
      <c r="M577" s="9">
        <v>309.60000000000002</v>
      </c>
      <c r="N577" s="3">
        <v>1702800</v>
      </c>
      <c r="O577" s="9">
        <v>0</v>
      </c>
      <c r="P577" s="9">
        <v>0</v>
      </c>
      <c r="Q577" s="9">
        <v>0</v>
      </c>
      <c r="R577" s="3">
        <f t="shared" si="141"/>
        <v>0</v>
      </c>
      <c r="S577" s="9">
        <v>0</v>
      </c>
      <c r="T577" s="9">
        <v>0</v>
      </c>
      <c r="U577" s="9">
        <v>0</v>
      </c>
      <c r="V577" s="5">
        <f t="shared" si="139"/>
        <v>5500</v>
      </c>
    </row>
    <row r="578" spans="1:22" ht="24" customHeight="1" x14ac:dyDescent="0.25">
      <c r="A578" s="49" t="s">
        <v>1386</v>
      </c>
      <c r="B578" s="20" t="s">
        <v>570</v>
      </c>
      <c r="C578" s="2">
        <f t="shared" si="137"/>
        <v>2810500</v>
      </c>
      <c r="D578" s="3">
        <f t="shared" si="138"/>
        <v>0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10">
        <v>0</v>
      </c>
      <c r="L578" s="9">
        <v>0</v>
      </c>
      <c r="M578" s="9">
        <v>511</v>
      </c>
      <c r="N578" s="3">
        <v>2810500</v>
      </c>
      <c r="O578" s="9">
        <v>0</v>
      </c>
      <c r="P578" s="9">
        <v>0</v>
      </c>
      <c r="Q578" s="9">
        <v>0</v>
      </c>
      <c r="R578" s="3">
        <f t="shared" si="141"/>
        <v>0</v>
      </c>
      <c r="S578" s="9">
        <v>0</v>
      </c>
      <c r="T578" s="9">
        <v>0</v>
      </c>
      <c r="U578" s="9">
        <v>0</v>
      </c>
      <c r="V578" s="5">
        <f t="shared" si="139"/>
        <v>5500</v>
      </c>
    </row>
    <row r="579" spans="1:22" ht="24" customHeight="1" x14ac:dyDescent="0.25">
      <c r="A579" s="49" t="s">
        <v>1387</v>
      </c>
      <c r="B579" s="20" t="s">
        <v>479</v>
      </c>
      <c r="C579" s="2">
        <f t="shared" si="137"/>
        <v>2205500</v>
      </c>
      <c r="D579" s="3">
        <f t="shared" si="138"/>
        <v>0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10">
        <v>0</v>
      </c>
      <c r="L579" s="9">
        <v>0</v>
      </c>
      <c r="M579" s="9">
        <v>401</v>
      </c>
      <c r="N579" s="3">
        <v>2205500</v>
      </c>
      <c r="O579" s="9">
        <v>0</v>
      </c>
      <c r="P579" s="9">
        <v>0</v>
      </c>
      <c r="Q579" s="9">
        <v>0</v>
      </c>
      <c r="R579" s="3">
        <f t="shared" si="141"/>
        <v>0</v>
      </c>
      <c r="S579" s="9">
        <v>0</v>
      </c>
      <c r="T579" s="9">
        <v>0</v>
      </c>
      <c r="U579" s="9">
        <v>0</v>
      </c>
      <c r="V579" s="5">
        <f t="shared" si="139"/>
        <v>5500</v>
      </c>
    </row>
    <row r="580" spans="1:22" ht="24" customHeight="1" x14ac:dyDescent="0.25">
      <c r="A580" s="49" t="s">
        <v>1388</v>
      </c>
      <c r="B580" s="20" t="s">
        <v>572</v>
      </c>
      <c r="C580" s="2">
        <f t="shared" si="137"/>
        <v>2817356.6</v>
      </c>
      <c r="D580" s="3">
        <f t="shared" si="138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10">
        <v>0</v>
      </c>
      <c r="L580" s="9">
        <v>0</v>
      </c>
      <c r="M580" s="9">
        <v>539.74</v>
      </c>
      <c r="N580" s="3">
        <v>2817356.6</v>
      </c>
      <c r="O580" s="9">
        <v>0</v>
      </c>
      <c r="P580" s="9">
        <v>0</v>
      </c>
      <c r="Q580" s="9">
        <v>0</v>
      </c>
      <c r="R580" s="3">
        <f t="shared" si="141"/>
        <v>0</v>
      </c>
      <c r="S580" s="9">
        <v>0</v>
      </c>
      <c r="T580" s="9">
        <v>0</v>
      </c>
      <c r="U580" s="9">
        <v>0</v>
      </c>
      <c r="V580" s="5">
        <f t="shared" si="139"/>
        <v>5219.8402934746364</v>
      </c>
    </row>
    <row r="581" spans="1:22" ht="24" customHeight="1" x14ac:dyDescent="0.25">
      <c r="A581" s="49" t="s">
        <v>1389</v>
      </c>
      <c r="B581" s="20" t="s">
        <v>573</v>
      </c>
      <c r="C581" s="2">
        <f t="shared" si="137"/>
        <v>132711.07999999999</v>
      </c>
      <c r="D581" s="3">
        <f t="shared" si="138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10">
        <v>0</v>
      </c>
      <c r="L581" s="9">
        <v>0</v>
      </c>
      <c r="M581" s="9">
        <v>0</v>
      </c>
      <c r="N581" s="3">
        <f>M581*5500</f>
        <v>0</v>
      </c>
      <c r="O581" s="9">
        <v>0</v>
      </c>
      <c r="P581" s="9">
        <v>0</v>
      </c>
      <c r="Q581" s="9">
        <v>0</v>
      </c>
      <c r="R581" s="3">
        <f t="shared" si="141"/>
        <v>0</v>
      </c>
      <c r="S581" s="9">
        <v>0</v>
      </c>
      <c r="T581" s="9">
        <v>0</v>
      </c>
      <c r="U581" s="9">
        <v>132711.07999999999</v>
      </c>
      <c r="V581" s="5" t="e">
        <f t="shared" si="139"/>
        <v>#DIV/0!</v>
      </c>
    </row>
    <row r="582" spans="1:22" ht="24" customHeight="1" x14ac:dyDescent="0.25">
      <c r="A582" s="49" t="s">
        <v>1390</v>
      </c>
      <c r="B582" s="20" t="s">
        <v>480</v>
      </c>
      <c r="C582" s="2">
        <f t="shared" si="137"/>
        <v>3288010.0000000005</v>
      </c>
      <c r="D582" s="3">
        <f t="shared" si="138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10">
        <v>0</v>
      </c>
      <c r="L582" s="9">
        <v>0</v>
      </c>
      <c r="M582" s="9">
        <v>597.82000000000005</v>
      </c>
      <c r="N582" s="3">
        <f>M582*5500</f>
        <v>3288010.0000000005</v>
      </c>
      <c r="O582" s="9">
        <v>0</v>
      </c>
      <c r="P582" s="9">
        <v>0</v>
      </c>
      <c r="Q582" s="9">
        <v>0</v>
      </c>
      <c r="R582" s="3">
        <f t="shared" si="141"/>
        <v>0</v>
      </c>
      <c r="S582" s="9">
        <v>0</v>
      </c>
      <c r="T582" s="9">
        <v>0</v>
      </c>
      <c r="U582" s="9">
        <v>0</v>
      </c>
      <c r="V582" s="5">
        <f t="shared" si="139"/>
        <v>5500</v>
      </c>
    </row>
    <row r="583" spans="1:22" ht="24" customHeight="1" x14ac:dyDescent="0.25">
      <c r="A583" s="49" t="s">
        <v>1391</v>
      </c>
      <c r="B583" s="23" t="s">
        <v>481</v>
      </c>
      <c r="C583" s="2">
        <f t="shared" si="137"/>
        <v>3995087.78</v>
      </c>
      <c r="D583" s="3">
        <f t="shared" si="138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10">
        <v>0</v>
      </c>
      <c r="L583" s="9">
        <v>0</v>
      </c>
      <c r="M583" s="9">
        <v>783.4</v>
      </c>
      <c r="N583" s="3">
        <v>3995087.78</v>
      </c>
      <c r="O583" s="9">
        <v>0</v>
      </c>
      <c r="P583" s="9">
        <v>0</v>
      </c>
      <c r="Q583" s="9">
        <v>0</v>
      </c>
      <c r="R583" s="3">
        <f t="shared" si="141"/>
        <v>0</v>
      </c>
      <c r="S583" s="9">
        <v>0</v>
      </c>
      <c r="T583" s="9">
        <v>0</v>
      </c>
      <c r="U583" s="9">
        <v>0</v>
      </c>
      <c r="V583" s="5">
        <f t="shared" si="139"/>
        <v>5099.6780444217511</v>
      </c>
    </row>
    <row r="584" spans="1:22" ht="24" customHeight="1" x14ac:dyDescent="0.25">
      <c r="A584" s="49" t="s">
        <v>1392</v>
      </c>
      <c r="B584" s="23" t="s">
        <v>482</v>
      </c>
      <c r="C584" s="2">
        <f t="shared" si="137"/>
        <v>4172139.48</v>
      </c>
      <c r="D584" s="3">
        <f t="shared" si="138"/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10">
        <v>0</v>
      </c>
      <c r="L584" s="9">
        <v>0</v>
      </c>
      <c r="M584" s="9">
        <v>758.87</v>
      </c>
      <c r="N584" s="3">
        <v>4172139.48</v>
      </c>
      <c r="O584" s="9">
        <v>0</v>
      </c>
      <c r="P584" s="9">
        <v>0</v>
      </c>
      <c r="Q584" s="9">
        <v>0</v>
      </c>
      <c r="R584" s="3">
        <f t="shared" si="141"/>
        <v>0</v>
      </c>
      <c r="S584" s="9">
        <v>0</v>
      </c>
      <c r="T584" s="9">
        <v>0</v>
      </c>
      <c r="U584" s="9">
        <v>0</v>
      </c>
      <c r="V584" s="5">
        <f t="shared" si="139"/>
        <v>5497.8316180637003</v>
      </c>
    </row>
    <row r="585" spans="1:22" ht="24" customHeight="1" x14ac:dyDescent="0.25">
      <c r="A585" s="49" t="s">
        <v>1393</v>
      </c>
      <c r="B585" s="24" t="s">
        <v>799</v>
      </c>
      <c r="C585" s="2">
        <f t="shared" si="137"/>
        <v>826594.88</v>
      </c>
      <c r="D585" s="3">
        <f t="shared" si="138"/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4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826594.88</v>
      </c>
      <c r="V585" s="5" t="e">
        <f t="shared" si="139"/>
        <v>#DIV/0!</v>
      </c>
    </row>
    <row r="586" spans="1:22" ht="24" customHeight="1" x14ac:dyDescent="0.25">
      <c r="A586" s="49" t="s">
        <v>1394</v>
      </c>
      <c r="B586" s="20" t="s">
        <v>321</v>
      </c>
      <c r="C586" s="2">
        <f t="shared" si="137"/>
        <v>1004444.74</v>
      </c>
      <c r="D586" s="3">
        <f t="shared" si="138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f>350*0</f>
        <v>0</v>
      </c>
      <c r="K586" s="4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1004444.74</v>
      </c>
      <c r="V586" s="5" t="e">
        <f t="shared" si="139"/>
        <v>#DIV/0!</v>
      </c>
    </row>
    <row r="587" spans="1:22" ht="24" customHeight="1" x14ac:dyDescent="0.25">
      <c r="A587" s="49" t="s">
        <v>1395</v>
      </c>
      <c r="B587" s="24" t="s">
        <v>1119</v>
      </c>
      <c r="C587" s="2">
        <f t="shared" si="137"/>
        <v>699625.2</v>
      </c>
      <c r="D587" s="3">
        <f t="shared" si="138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4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699625.2</v>
      </c>
      <c r="V587" s="5" t="e">
        <f t="shared" si="139"/>
        <v>#DIV/0!</v>
      </c>
    </row>
    <row r="588" spans="1:22" ht="24" customHeight="1" x14ac:dyDescent="0.25">
      <c r="A588" s="49" t="s">
        <v>1396</v>
      </c>
      <c r="B588" s="20" t="s">
        <v>339</v>
      </c>
      <c r="C588" s="2">
        <f t="shared" si="137"/>
        <v>651201.6</v>
      </c>
      <c r="D588" s="3">
        <f t="shared" si="138"/>
        <v>651201.6</v>
      </c>
      <c r="E588" s="3">
        <v>150174</v>
      </c>
      <c r="F588" s="3">
        <v>384060</v>
      </c>
      <c r="G588" s="3">
        <v>42307.199999999997</v>
      </c>
      <c r="H588" s="3">
        <v>0</v>
      </c>
      <c r="I588" s="3">
        <v>74660.399999999994</v>
      </c>
      <c r="J588" s="3">
        <f>350*0</f>
        <v>0</v>
      </c>
      <c r="K588" s="4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5" t="e">
        <f t="shared" si="139"/>
        <v>#DIV/0!</v>
      </c>
    </row>
    <row r="589" spans="1:22" ht="24" customHeight="1" x14ac:dyDescent="0.25">
      <c r="A589" s="49" t="s">
        <v>1397</v>
      </c>
      <c r="B589" s="20" t="s">
        <v>483</v>
      </c>
      <c r="C589" s="2">
        <f t="shared" si="137"/>
        <v>8278334.7200000007</v>
      </c>
      <c r="D589" s="3">
        <f t="shared" si="138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0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2940</v>
      </c>
      <c r="R589" s="3">
        <v>7975676.4000000004</v>
      </c>
      <c r="S589" s="9">
        <v>0</v>
      </c>
      <c r="T589" s="9">
        <v>0</v>
      </c>
      <c r="U589" s="9">
        <v>302658.32</v>
      </c>
      <c r="V589" s="5" t="e">
        <f t="shared" si="139"/>
        <v>#DIV/0!</v>
      </c>
    </row>
    <row r="590" spans="1:22" ht="24" customHeight="1" x14ac:dyDescent="0.25">
      <c r="A590" s="49" t="s">
        <v>1398</v>
      </c>
      <c r="B590" s="20" t="s">
        <v>391</v>
      </c>
      <c r="C590" s="2">
        <f t="shared" si="137"/>
        <v>750416.4</v>
      </c>
      <c r="D590" s="3">
        <f t="shared" si="138"/>
        <v>750416.4</v>
      </c>
      <c r="E590" s="3">
        <v>750416.4</v>
      </c>
      <c r="F590" s="3">
        <v>0</v>
      </c>
      <c r="G590" s="3">
        <v>0</v>
      </c>
      <c r="H590" s="3">
        <v>0</v>
      </c>
      <c r="I590" s="3">
        <v>0</v>
      </c>
      <c r="J590" s="3">
        <f>350*0</f>
        <v>0</v>
      </c>
      <c r="K590" s="4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5" t="e">
        <f t="shared" si="139"/>
        <v>#DIV/0!</v>
      </c>
    </row>
    <row r="591" spans="1:22" ht="24" customHeight="1" x14ac:dyDescent="0.25">
      <c r="A591" s="49" t="s">
        <v>1399</v>
      </c>
      <c r="B591" s="20" t="s">
        <v>315</v>
      </c>
      <c r="C591" s="2">
        <f t="shared" si="137"/>
        <v>424722.41</v>
      </c>
      <c r="D591" s="3">
        <f t="shared" si="138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4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424722.41</v>
      </c>
      <c r="V591" s="5" t="e">
        <f t="shared" si="139"/>
        <v>#DIV/0!</v>
      </c>
    </row>
    <row r="592" spans="1:22" ht="24" customHeight="1" x14ac:dyDescent="0.25">
      <c r="A592" s="49" t="s">
        <v>1400</v>
      </c>
      <c r="B592" s="23" t="s">
        <v>574</v>
      </c>
      <c r="C592" s="2">
        <f t="shared" si="137"/>
        <v>4639697.1399999997</v>
      </c>
      <c r="D592" s="3">
        <f t="shared" si="138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0">
        <v>0</v>
      </c>
      <c r="L592" s="9">
        <v>0</v>
      </c>
      <c r="M592" s="9">
        <v>972</v>
      </c>
      <c r="N592" s="3">
        <v>4639697.1399999997</v>
      </c>
      <c r="O592" s="9">
        <v>0</v>
      </c>
      <c r="P592" s="9">
        <v>0</v>
      </c>
      <c r="Q592" s="9">
        <v>0</v>
      </c>
      <c r="R592" s="3">
        <f t="shared" ref="R592:R600" si="142">Q592*3000</f>
        <v>0</v>
      </c>
      <c r="S592" s="9">
        <v>0</v>
      </c>
      <c r="T592" s="9">
        <v>0</v>
      </c>
      <c r="U592" s="9">
        <v>0</v>
      </c>
      <c r="V592" s="5">
        <f t="shared" si="139"/>
        <v>4773.3509670781887</v>
      </c>
    </row>
    <row r="593" spans="1:22" ht="24" customHeight="1" x14ac:dyDescent="0.25">
      <c r="A593" s="49" t="s">
        <v>1401</v>
      </c>
      <c r="B593" s="20" t="s">
        <v>402</v>
      </c>
      <c r="C593" s="2">
        <f t="shared" si="137"/>
        <v>1897256</v>
      </c>
      <c r="D593" s="3">
        <f t="shared" si="138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4">
        <v>0</v>
      </c>
      <c r="L593" s="3">
        <v>0</v>
      </c>
      <c r="M593" s="3">
        <v>382</v>
      </c>
      <c r="N593" s="3">
        <v>1897256</v>
      </c>
      <c r="O593" s="3">
        <v>0</v>
      </c>
      <c r="P593" s="3">
        <v>0</v>
      </c>
      <c r="Q593" s="3">
        <v>0</v>
      </c>
      <c r="R593" s="3">
        <f t="shared" si="142"/>
        <v>0</v>
      </c>
      <c r="S593" s="3">
        <v>0</v>
      </c>
      <c r="T593" s="9">
        <v>0</v>
      </c>
      <c r="U593" s="3">
        <v>0</v>
      </c>
      <c r="V593" s="5">
        <f t="shared" si="139"/>
        <v>4966.6387434554972</v>
      </c>
    </row>
    <row r="594" spans="1:22" ht="24" customHeight="1" x14ac:dyDescent="0.25">
      <c r="A594" s="49" t="s">
        <v>1402</v>
      </c>
      <c r="B594" s="20" t="s">
        <v>576</v>
      </c>
      <c r="C594" s="2">
        <f t="shared" si="137"/>
        <v>158458.43</v>
      </c>
      <c r="D594" s="3">
        <f t="shared" si="138"/>
        <v>0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10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3">
        <f t="shared" si="142"/>
        <v>0</v>
      </c>
      <c r="S594" s="9">
        <v>0</v>
      </c>
      <c r="T594" s="9">
        <v>0</v>
      </c>
      <c r="U594" s="9">
        <v>158458.43</v>
      </c>
      <c r="V594" s="5" t="e">
        <f t="shared" si="139"/>
        <v>#DIV/0!</v>
      </c>
    </row>
    <row r="595" spans="1:22" ht="24" customHeight="1" x14ac:dyDescent="0.25">
      <c r="A595" s="49" t="s">
        <v>1403</v>
      </c>
      <c r="B595" s="20" t="s">
        <v>484</v>
      </c>
      <c r="C595" s="2">
        <f t="shared" si="137"/>
        <v>212386.04</v>
      </c>
      <c r="D595" s="3">
        <f t="shared" si="138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10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3">
        <f t="shared" si="142"/>
        <v>0</v>
      </c>
      <c r="S595" s="9">
        <v>0</v>
      </c>
      <c r="T595" s="9">
        <v>0</v>
      </c>
      <c r="U595" s="9">
        <v>212386.04</v>
      </c>
      <c r="V595" s="5" t="e">
        <f t="shared" si="139"/>
        <v>#DIV/0!</v>
      </c>
    </row>
    <row r="596" spans="1:22" ht="24" customHeight="1" x14ac:dyDescent="0.25">
      <c r="A596" s="49" t="s">
        <v>1404</v>
      </c>
      <c r="B596" s="20" t="s">
        <v>577</v>
      </c>
      <c r="C596" s="2">
        <f t="shared" si="137"/>
        <v>160243.18</v>
      </c>
      <c r="D596" s="3">
        <f t="shared" si="138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0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3">
        <f t="shared" si="142"/>
        <v>0</v>
      </c>
      <c r="S596" s="9">
        <v>0</v>
      </c>
      <c r="T596" s="9">
        <v>0</v>
      </c>
      <c r="U596" s="9">
        <v>160243.18</v>
      </c>
      <c r="V596" s="5" t="e">
        <f t="shared" si="139"/>
        <v>#DIV/0!</v>
      </c>
    </row>
    <row r="597" spans="1:22" ht="24" customHeight="1" x14ac:dyDescent="0.25">
      <c r="A597" s="49" t="s">
        <v>1405</v>
      </c>
      <c r="B597" s="20" t="s">
        <v>578</v>
      </c>
      <c r="C597" s="2">
        <f t="shared" si="137"/>
        <v>1083335.45</v>
      </c>
      <c r="D597" s="3">
        <f t="shared" si="138"/>
        <v>923560.8</v>
      </c>
      <c r="E597" s="3">
        <v>0</v>
      </c>
      <c r="F597" s="3">
        <v>755986.8</v>
      </c>
      <c r="G597" s="3">
        <v>94737.600000000006</v>
      </c>
      <c r="H597" s="3">
        <v>0</v>
      </c>
      <c r="I597" s="3">
        <v>72836.399999999994</v>
      </c>
      <c r="J597" s="3">
        <v>0</v>
      </c>
      <c r="K597" s="10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3">
        <f t="shared" si="142"/>
        <v>0</v>
      </c>
      <c r="S597" s="9">
        <v>0</v>
      </c>
      <c r="T597" s="9">
        <v>0</v>
      </c>
      <c r="U597" s="9">
        <v>159774.65</v>
      </c>
      <c r="V597" s="5" t="e">
        <f t="shared" si="139"/>
        <v>#DIV/0!</v>
      </c>
    </row>
    <row r="598" spans="1:22" ht="24" customHeight="1" x14ac:dyDescent="0.25">
      <c r="A598" s="49" t="s">
        <v>1406</v>
      </c>
      <c r="B598" s="20" t="s">
        <v>485</v>
      </c>
      <c r="C598" s="2">
        <f t="shared" si="137"/>
        <v>87269.8</v>
      </c>
      <c r="D598" s="3">
        <f t="shared" si="138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0">
        <v>0</v>
      </c>
      <c r="L598" s="9">
        <v>0</v>
      </c>
      <c r="M598" s="9">
        <v>0</v>
      </c>
      <c r="N598" s="3">
        <f>M598*5500</f>
        <v>0</v>
      </c>
      <c r="O598" s="9">
        <v>0</v>
      </c>
      <c r="P598" s="9">
        <v>0</v>
      </c>
      <c r="Q598" s="9">
        <v>0</v>
      </c>
      <c r="R598" s="3">
        <f t="shared" si="142"/>
        <v>0</v>
      </c>
      <c r="S598" s="9">
        <v>0</v>
      </c>
      <c r="T598" s="9">
        <v>0</v>
      </c>
      <c r="U598" s="9">
        <v>87269.8</v>
      </c>
      <c r="V598" s="5" t="e">
        <f t="shared" si="139"/>
        <v>#DIV/0!</v>
      </c>
    </row>
    <row r="599" spans="1:22" ht="24" customHeight="1" x14ac:dyDescent="0.25">
      <c r="A599" s="49" t="s">
        <v>1407</v>
      </c>
      <c r="B599" s="20" t="s">
        <v>579</v>
      </c>
      <c r="C599" s="2">
        <f t="shared" si="137"/>
        <v>1394305.44</v>
      </c>
      <c r="D599" s="3">
        <f t="shared" si="138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0">
        <v>0</v>
      </c>
      <c r="L599" s="9">
        <v>0</v>
      </c>
      <c r="M599" s="9">
        <v>255.11</v>
      </c>
      <c r="N599" s="3">
        <v>1394305.44</v>
      </c>
      <c r="O599" s="9">
        <v>0</v>
      </c>
      <c r="P599" s="9">
        <v>0</v>
      </c>
      <c r="Q599" s="9">
        <v>0</v>
      </c>
      <c r="R599" s="3">
        <f t="shared" si="142"/>
        <v>0</v>
      </c>
      <c r="S599" s="9">
        <v>0</v>
      </c>
      <c r="T599" s="9">
        <v>0</v>
      </c>
      <c r="U599" s="9">
        <v>0</v>
      </c>
      <c r="V599" s="5">
        <f t="shared" si="139"/>
        <v>5465.5068009878087</v>
      </c>
    </row>
    <row r="600" spans="1:22" ht="24" customHeight="1" x14ac:dyDescent="0.25">
      <c r="A600" s="49" t="s">
        <v>1408</v>
      </c>
      <c r="B600" s="20" t="s">
        <v>486</v>
      </c>
      <c r="C600" s="2">
        <f t="shared" si="137"/>
        <v>1768084.63</v>
      </c>
      <c r="D600" s="3">
        <f t="shared" si="138"/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10">
        <v>0</v>
      </c>
      <c r="L600" s="9">
        <v>0</v>
      </c>
      <c r="M600" s="9">
        <v>321.47000000000003</v>
      </c>
      <c r="N600" s="3">
        <v>1768084.63</v>
      </c>
      <c r="O600" s="9">
        <v>0</v>
      </c>
      <c r="P600" s="9">
        <v>0</v>
      </c>
      <c r="Q600" s="9">
        <v>0</v>
      </c>
      <c r="R600" s="3">
        <f t="shared" si="142"/>
        <v>0</v>
      </c>
      <c r="S600" s="9">
        <v>0</v>
      </c>
      <c r="T600" s="9">
        <v>0</v>
      </c>
      <c r="U600" s="9">
        <v>0</v>
      </c>
      <c r="V600" s="5">
        <f t="shared" si="139"/>
        <v>5499.9988490372343</v>
      </c>
    </row>
    <row r="601" spans="1:22" ht="24" customHeight="1" x14ac:dyDescent="0.25">
      <c r="A601" s="49" t="s">
        <v>1409</v>
      </c>
      <c r="B601" s="20" t="s">
        <v>393</v>
      </c>
      <c r="C601" s="2">
        <f t="shared" si="137"/>
        <v>3897065.38</v>
      </c>
      <c r="D601" s="3">
        <f t="shared" si="138"/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4">
        <v>0</v>
      </c>
      <c r="L601" s="3">
        <v>0</v>
      </c>
      <c r="M601" s="3">
        <v>853.34</v>
      </c>
      <c r="N601" s="3">
        <v>3897065.38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5">
        <f t="shared" si="139"/>
        <v>4566.8378137670798</v>
      </c>
    </row>
    <row r="602" spans="1:22" ht="24" customHeight="1" x14ac:dyDescent="0.25">
      <c r="A602" s="49" t="s">
        <v>1410</v>
      </c>
      <c r="B602" s="20" t="s">
        <v>581</v>
      </c>
      <c r="C602" s="2">
        <f t="shared" si="137"/>
        <v>2279200</v>
      </c>
      <c r="D602" s="3">
        <f t="shared" si="138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10">
        <v>0</v>
      </c>
      <c r="L602" s="9">
        <v>0</v>
      </c>
      <c r="M602" s="9">
        <v>414.4</v>
      </c>
      <c r="N602" s="3">
        <v>2279200</v>
      </c>
      <c r="O602" s="9">
        <v>0</v>
      </c>
      <c r="P602" s="9">
        <v>0</v>
      </c>
      <c r="Q602" s="9">
        <v>0</v>
      </c>
      <c r="R602" s="3">
        <f>Q602*3000</f>
        <v>0</v>
      </c>
      <c r="S602" s="9">
        <v>0</v>
      </c>
      <c r="T602" s="9">
        <v>0</v>
      </c>
      <c r="U602" s="9">
        <v>0</v>
      </c>
      <c r="V602" s="5">
        <f t="shared" si="139"/>
        <v>5500</v>
      </c>
    </row>
    <row r="603" spans="1:22" ht="24" customHeight="1" x14ac:dyDescent="0.25">
      <c r="A603" s="49" t="s">
        <v>1411</v>
      </c>
      <c r="B603" s="24" t="s">
        <v>816</v>
      </c>
      <c r="C603" s="2">
        <f t="shared" si="137"/>
        <v>2310657</v>
      </c>
      <c r="D603" s="3">
        <f t="shared" si="138"/>
        <v>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4">
        <v>0</v>
      </c>
      <c r="L603" s="3">
        <v>0</v>
      </c>
      <c r="M603" s="3">
        <v>461.3</v>
      </c>
      <c r="N603" s="3">
        <v>2310657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5">
        <f t="shared" si="139"/>
        <v>5009.0114892694555</v>
      </c>
    </row>
    <row r="604" spans="1:22" ht="24" customHeight="1" x14ac:dyDescent="0.25">
      <c r="A604" s="49" t="s">
        <v>1412</v>
      </c>
      <c r="B604" s="20" t="s">
        <v>365</v>
      </c>
      <c r="C604" s="2">
        <f t="shared" si="137"/>
        <v>5722137.5499999998</v>
      </c>
      <c r="D604" s="3">
        <f t="shared" si="138"/>
        <v>2008053.29</v>
      </c>
      <c r="E604" s="3">
        <v>547907.69999999995</v>
      </c>
      <c r="F604" s="3">
        <v>1284033.57</v>
      </c>
      <c r="G604" s="3">
        <v>81922.33</v>
      </c>
      <c r="H604" s="3">
        <v>0</v>
      </c>
      <c r="I604" s="3">
        <v>94189.69</v>
      </c>
      <c r="J604" s="3">
        <f>350*0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1462.5</v>
      </c>
      <c r="R604" s="3">
        <v>3515084.26</v>
      </c>
      <c r="S604" s="3">
        <v>0</v>
      </c>
      <c r="T604" s="3">
        <v>0</v>
      </c>
      <c r="U604" s="3">
        <v>199000</v>
      </c>
      <c r="V604" s="5" t="e">
        <f t="shared" si="139"/>
        <v>#DIV/0!</v>
      </c>
    </row>
    <row r="605" spans="1:22" ht="24" customHeight="1" x14ac:dyDescent="0.25">
      <c r="A605" s="49" t="s">
        <v>1413</v>
      </c>
      <c r="B605" s="20" t="s">
        <v>585</v>
      </c>
      <c r="C605" s="2">
        <f t="shared" si="137"/>
        <v>1341562.31</v>
      </c>
      <c r="D605" s="3">
        <f t="shared" si="138"/>
        <v>0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10">
        <v>0</v>
      </c>
      <c r="L605" s="9">
        <v>0</v>
      </c>
      <c r="M605" s="9">
        <v>254.8</v>
      </c>
      <c r="N605" s="3">
        <v>1341562.31</v>
      </c>
      <c r="O605" s="9">
        <v>0</v>
      </c>
      <c r="P605" s="9">
        <v>0</v>
      </c>
      <c r="Q605" s="9">
        <v>0</v>
      </c>
      <c r="R605" s="3">
        <f t="shared" ref="R605:R626" si="143">Q605*3000</f>
        <v>0</v>
      </c>
      <c r="S605" s="9">
        <v>0</v>
      </c>
      <c r="T605" s="9">
        <v>0</v>
      </c>
      <c r="U605" s="9">
        <v>0</v>
      </c>
      <c r="V605" s="5">
        <f t="shared" si="139"/>
        <v>5265.1582025117741</v>
      </c>
    </row>
    <row r="606" spans="1:22" ht="24" customHeight="1" x14ac:dyDescent="0.25">
      <c r="A606" s="49" t="s">
        <v>1414</v>
      </c>
      <c r="B606" s="20" t="s">
        <v>582</v>
      </c>
      <c r="C606" s="2">
        <f t="shared" si="137"/>
        <v>84898.94</v>
      </c>
      <c r="D606" s="3">
        <f t="shared" si="138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10">
        <v>0</v>
      </c>
      <c r="L606" s="9">
        <v>0</v>
      </c>
      <c r="M606" s="9">
        <v>0</v>
      </c>
      <c r="N606" s="3">
        <v>0</v>
      </c>
      <c r="O606" s="9">
        <v>0</v>
      </c>
      <c r="P606" s="9">
        <v>0</v>
      </c>
      <c r="Q606" s="9">
        <v>0</v>
      </c>
      <c r="R606" s="3">
        <f t="shared" si="143"/>
        <v>0</v>
      </c>
      <c r="S606" s="9">
        <v>0</v>
      </c>
      <c r="T606" s="9">
        <v>0</v>
      </c>
      <c r="U606" s="9">
        <v>84898.94</v>
      </c>
      <c r="V606" s="5" t="e">
        <f t="shared" si="139"/>
        <v>#DIV/0!</v>
      </c>
    </row>
    <row r="607" spans="1:22" ht="24" customHeight="1" x14ac:dyDescent="0.25">
      <c r="A607" s="49" t="s">
        <v>1415</v>
      </c>
      <c r="B607" s="20" t="s">
        <v>583</v>
      </c>
      <c r="C607" s="2">
        <f t="shared" si="137"/>
        <v>1392424</v>
      </c>
      <c r="D607" s="3">
        <f t="shared" si="138"/>
        <v>0</v>
      </c>
      <c r="E607" s="3">
        <v>0</v>
      </c>
      <c r="F607" s="3">
        <v>0</v>
      </c>
      <c r="G607" s="3">
        <v>0</v>
      </c>
      <c r="H607" s="3">
        <v>0</v>
      </c>
      <c r="I607" s="3">
        <v>0</v>
      </c>
      <c r="J607" s="3">
        <v>0</v>
      </c>
      <c r="K607" s="10">
        <v>0</v>
      </c>
      <c r="L607" s="9">
        <v>0</v>
      </c>
      <c r="M607" s="9">
        <v>258.5</v>
      </c>
      <c r="N607" s="3">
        <v>1392424</v>
      </c>
      <c r="O607" s="9">
        <v>0</v>
      </c>
      <c r="P607" s="9">
        <v>0</v>
      </c>
      <c r="Q607" s="9">
        <v>0</v>
      </c>
      <c r="R607" s="3">
        <f t="shared" si="143"/>
        <v>0</v>
      </c>
      <c r="S607" s="9">
        <v>0</v>
      </c>
      <c r="T607" s="9">
        <v>0</v>
      </c>
      <c r="U607" s="9">
        <v>0</v>
      </c>
      <c r="V607" s="5">
        <f t="shared" si="139"/>
        <v>5386.5531914893618</v>
      </c>
    </row>
    <row r="608" spans="1:22" ht="24" customHeight="1" x14ac:dyDescent="0.25">
      <c r="A608" s="49" t="s">
        <v>1416</v>
      </c>
      <c r="B608" s="20" t="s">
        <v>584</v>
      </c>
      <c r="C608" s="2">
        <f t="shared" si="137"/>
        <v>1377172.24</v>
      </c>
      <c r="D608" s="3">
        <f t="shared" si="138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10">
        <v>0</v>
      </c>
      <c r="L608" s="9">
        <v>0</v>
      </c>
      <c r="M608" s="9">
        <v>258</v>
      </c>
      <c r="N608" s="3">
        <v>1377172.24</v>
      </c>
      <c r="O608" s="9">
        <v>0</v>
      </c>
      <c r="P608" s="9">
        <v>0</v>
      </c>
      <c r="Q608" s="9">
        <v>0</v>
      </c>
      <c r="R608" s="3">
        <f t="shared" si="143"/>
        <v>0</v>
      </c>
      <c r="S608" s="9">
        <v>0</v>
      </c>
      <c r="T608" s="9">
        <v>0</v>
      </c>
      <c r="U608" s="9">
        <v>0</v>
      </c>
      <c r="V608" s="5">
        <f t="shared" si="139"/>
        <v>5337.876899224806</v>
      </c>
    </row>
    <row r="609" spans="1:22" ht="24" customHeight="1" x14ac:dyDescent="0.25">
      <c r="A609" s="49" t="s">
        <v>1417</v>
      </c>
      <c r="B609" s="20" t="s">
        <v>495</v>
      </c>
      <c r="C609" s="2">
        <f t="shared" si="137"/>
        <v>2038405</v>
      </c>
      <c r="D609" s="3">
        <f t="shared" si="138"/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10">
        <v>0</v>
      </c>
      <c r="L609" s="9">
        <v>0</v>
      </c>
      <c r="M609" s="9">
        <v>374.56</v>
      </c>
      <c r="N609" s="3">
        <v>2038405</v>
      </c>
      <c r="O609" s="9">
        <v>0</v>
      </c>
      <c r="P609" s="9">
        <v>0</v>
      </c>
      <c r="Q609" s="9">
        <v>0</v>
      </c>
      <c r="R609" s="3">
        <f t="shared" si="143"/>
        <v>0</v>
      </c>
      <c r="S609" s="9">
        <v>0</v>
      </c>
      <c r="T609" s="9">
        <v>0</v>
      </c>
      <c r="U609" s="9">
        <v>0</v>
      </c>
      <c r="V609" s="5">
        <f t="shared" si="139"/>
        <v>5442.1321016659549</v>
      </c>
    </row>
    <row r="610" spans="1:22" ht="24" customHeight="1" x14ac:dyDescent="0.25">
      <c r="A610" s="49" t="s">
        <v>1418</v>
      </c>
      <c r="B610" s="20" t="s">
        <v>496</v>
      </c>
      <c r="C610" s="2">
        <f t="shared" si="137"/>
        <v>2076196</v>
      </c>
      <c r="D610" s="3">
        <f t="shared" si="138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0">
        <v>0</v>
      </c>
      <c r="L610" s="9">
        <v>0</v>
      </c>
      <c r="M610" s="9">
        <v>377.63</v>
      </c>
      <c r="N610" s="3">
        <v>2076196</v>
      </c>
      <c r="O610" s="9">
        <v>0</v>
      </c>
      <c r="P610" s="9">
        <v>0</v>
      </c>
      <c r="Q610" s="9">
        <v>0</v>
      </c>
      <c r="R610" s="3">
        <f t="shared" si="143"/>
        <v>0</v>
      </c>
      <c r="S610" s="9">
        <v>0</v>
      </c>
      <c r="T610" s="9">
        <v>0</v>
      </c>
      <c r="U610" s="9">
        <v>0</v>
      </c>
      <c r="V610" s="5">
        <f t="shared" si="139"/>
        <v>5497.9636151788791</v>
      </c>
    </row>
    <row r="611" spans="1:22" ht="24" customHeight="1" x14ac:dyDescent="0.25">
      <c r="A611" s="49" t="s">
        <v>1419</v>
      </c>
      <c r="B611" s="20" t="s">
        <v>488</v>
      </c>
      <c r="C611" s="2">
        <f t="shared" si="137"/>
        <v>2326115</v>
      </c>
      <c r="D611" s="3">
        <f t="shared" si="138"/>
        <v>0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10">
        <v>0</v>
      </c>
      <c r="L611" s="9">
        <v>0</v>
      </c>
      <c r="M611" s="9">
        <v>434.8</v>
      </c>
      <c r="N611" s="3">
        <v>2326115</v>
      </c>
      <c r="O611" s="9">
        <v>0</v>
      </c>
      <c r="P611" s="9">
        <v>0</v>
      </c>
      <c r="Q611" s="9">
        <v>0</v>
      </c>
      <c r="R611" s="3">
        <f t="shared" si="143"/>
        <v>0</v>
      </c>
      <c r="S611" s="9">
        <v>0</v>
      </c>
      <c r="T611" s="9">
        <v>0</v>
      </c>
      <c r="U611" s="9">
        <v>0</v>
      </c>
      <c r="V611" s="5">
        <f t="shared" si="139"/>
        <v>5349.8505059797608</v>
      </c>
    </row>
    <row r="612" spans="1:22" ht="24" customHeight="1" x14ac:dyDescent="0.25">
      <c r="A612" s="49" t="s">
        <v>1420</v>
      </c>
      <c r="B612" s="20" t="s">
        <v>586</v>
      </c>
      <c r="C612" s="2">
        <f t="shared" si="137"/>
        <v>84299.839999999997</v>
      </c>
      <c r="D612" s="3">
        <f t="shared" si="138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0">
        <v>0</v>
      </c>
      <c r="L612" s="9">
        <v>0</v>
      </c>
      <c r="M612" s="9">
        <v>0</v>
      </c>
      <c r="N612" s="3">
        <f>M612*5500</f>
        <v>0</v>
      </c>
      <c r="O612" s="9">
        <v>0</v>
      </c>
      <c r="P612" s="9">
        <v>0</v>
      </c>
      <c r="Q612" s="9">
        <v>0</v>
      </c>
      <c r="R612" s="3">
        <f t="shared" si="143"/>
        <v>0</v>
      </c>
      <c r="S612" s="9">
        <v>0</v>
      </c>
      <c r="T612" s="9">
        <v>0</v>
      </c>
      <c r="U612" s="9">
        <v>84299.839999999997</v>
      </c>
      <c r="V612" s="5" t="e">
        <f t="shared" si="139"/>
        <v>#DIV/0!</v>
      </c>
    </row>
    <row r="613" spans="1:22" ht="24" customHeight="1" x14ac:dyDescent="0.25">
      <c r="A613" s="49" t="s">
        <v>1421</v>
      </c>
      <c r="B613" s="20" t="s">
        <v>587</v>
      </c>
      <c r="C613" s="2">
        <f t="shared" si="137"/>
        <v>82469.55</v>
      </c>
      <c r="D613" s="3">
        <f t="shared" si="138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0">
        <v>0</v>
      </c>
      <c r="L613" s="9">
        <v>0</v>
      </c>
      <c r="M613" s="9">
        <v>0</v>
      </c>
      <c r="N613" s="3">
        <f>M613*5500</f>
        <v>0</v>
      </c>
      <c r="O613" s="9">
        <v>0</v>
      </c>
      <c r="P613" s="9">
        <v>0</v>
      </c>
      <c r="Q613" s="9">
        <v>0</v>
      </c>
      <c r="R613" s="3">
        <f t="shared" si="143"/>
        <v>0</v>
      </c>
      <c r="S613" s="9">
        <v>0</v>
      </c>
      <c r="T613" s="9">
        <v>0</v>
      </c>
      <c r="U613" s="9">
        <v>82469.55</v>
      </c>
      <c r="V613" s="5" t="e">
        <f t="shared" si="139"/>
        <v>#DIV/0!</v>
      </c>
    </row>
    <row r="614" spans="1:22" ht="24" customHeight="1" x14ac:dyDescent="0.25">
      <c r="A614" s="49" t="s">
        <v>1422</v>
      </c>
      <c r="B614" s="20" t="s">
        <v>588</v>
      </c>
      <c r="C614" s="2">
        <f t="shared" si="137"/>
        <v>83697.460000000006</v>
      </c>
      <c r="D614" s="3">
        <f t="shared" si="138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0">
        <v>0</v>
      </c>
      <c r="L614" s="9">
        <v>0</v>
      </c>
      <c r="M614" s="9">
        <v>0</v>
      </c>
      <c r="N614" s="3">
        <f>M614*5500</f>
        <v>0</v>
      </c>
      <c r="O614" s="9">
        <v>0</v>
      </c>
      <c r="P614" s="9">
        <v>0</v>
      </c>
      <c r="Q614" s="9">
        <v>0</v>
      </c>
      <c r="R614" s="3">
        <f t="shared" si="143"/>
        <v>0</v>
      </c>
      <c r="S614" s="9">
        <v>0</v>
      </c>
      <c r="T614" s="9">
        <v>0</v>
      </c>
      <c r="U614" s="9">
        <v>83697.460000000006</v>
      </c>
      <c r="V614" s="5" t="e">
        <f t="shared" si="139"/>
        <v>#DIV/0!</v>
      </c>
    </row>
    <row r="615" spans="1:22" ht="24" customHeight="1" x14ac:dyDescent="0.25">
      <c r="A615" s="49" t="s">
        <v>1423</v>
      </c>
      <c r="B615" s="20" t="s">
        <v>589</v>
      </c>
      <c r="C615" s="2">
        <f t="shared" si="137"/>
        <v>1805462.52</v>
      </c>
      <c r="D615" s="3">
        <f t="shared" si="138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0">
        <v>0</v>
      </c>
      <c r="L615" s="9">
        <v>0</v>
      </c>
      <c r="M615" s="9">
        <v>399</v>
      </c>
      <c r="N615" s="3">
        <v>1805462.52</v>
      </c>
      <c r="O615" s="9">
        <v>0</v>
      </c>
      <c r="P615" s="9">
        <v>0</v>
      </c>
      <c r="Q615" s="9">
        <v>0</v>
      </c>
      <c r="R615" s="3">
        <f t="shared" si="143"/>
        <v>0</v>
      </c>
      <c r="S615" s="9">
        <v>0</v>
      </c>
      <c r="T615" s="9">
        <v>0</v>
      </c>
      <c r="U615" s="9">
        <v>0</v>
      </c>
      <c r="V615" s="5">
        <f t="shared" si="139"/>
        <v>4524.968721804511</v>
      </c>
    </row>
    <row r="616" spans="1:22" ht="24" customHeight="1" x14ac:dyDescent="0.25">
      <c r="A616" s="49" t="s">
        <v>1424</v>
      </c>
      <c r="B616" s="20" t="s">
        <v>489</v>
      </c>
      <c r="C616" s="2">
        <f t="shared" si="137"/>
        <v>1149196.3999999999</v>
      </c>
      <c r="D616" s="3">
        <f t="shared" si="138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0">
        <v>0</v>
      </c>
      <c r="L616" s="9">
        <v>0</v>
      </c>
      <c r="M616" s="9">
        <v>245.22</v>
      </c>
      <c r="N616" s="3">
        <v>1149196.3999999999</v>
      </c>
      <c r="O616" s="9">
        <v>0</v>
      </c>
      <c r="P616" s="9">
        <v>0</v>
      </c>
      <c r="Q616" s="9">
        <v>0</v>
      </c>
      <c r="R616" s="3">
        <f t="shared" si="143"/>
        <v>0</v>
      </c>
      <c r="S616" s="9">
        <v>0</v>
      </c>
      <c r="T616" s="9">
        <v>0</v>
      </c>
      <c r="U616" s="9">
        <v>0</v>
      </c>
      <c r="V616" s="5">
        <f t="shared" si="139"/>
        <v>4686.3893646521483</v>
      </c>
    </row>
    <row r="617" spans="1:22" ht="24" customHeight="1" x14ac:dyDescent="0.25">
      <c r="A617" s="49" t="s">
        <v>1425</v>
      </c>
      <c r="B617" s="20" t="s">
        <v>490</v>
      </c>
      <c r="C617" s="2">
        <f t="shared" si="137"/>
        <v>1221124.1200000001</v>
      </c>
      <c r="D617" s="3">
        <f t="shared" si="138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0">
        <v>0</v>
      </c>
      <c r="L617" s="9">
        <v>0</v>
      </c>
      <c r="M617" s="9">
        <v>243</v>
      </c>
      <c r="N617" s="3">
        <v>1221124.1200000001</v>
      </c>
      <c r="O617" s="9">
        <v>0</v>
      </c>
      <c r="P617" s="9">
        <v>0</v>
      </c>
      <c r="Q617" s="9">
        <v>0</v>
      </c>
      <c r="R617" s="3">
        <f t="shared" si="143"/>
        <v>0</v>
      </c>
      <c r="S617" s="9">
        <v>0</v>
      </c>
      <c r="T617" s="9">
        <v>0</v>
      </c>
      <c r="U617" s="9">
        <v>0</v>
      </c>
      <c r="V617" s="5">
        <f t="shared" si="139"/>
        <v>5025.2021399176956</v>
      </c>
    </row>
    <row r="618" spans="1:22" ht="24" customHeight="1" x14ac:dyDescent="0.25">
      <c r="A618" s="49" t="s">
        <v>1426</v>
      </c>
      <c r="B618" s="20" t="s">
        <v>491</v>
      </c>
      <c r="C618" s="2">
        <f t="shared" ref="C618:C626" si="144">D618+L618+N618+P618+R618+S618+T618+U618</f>
        <v>1247989</v>
      </c>
      <c r="D618" s="3">
        <f t="shared" ref="D618:D626" si="145">SUM(E618:J618)</f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0">
        <v>0</v>
      </c>
      <c r="L618" s="9">
        <v>0</v>
      </c>
      <c r="M618" s="9">
        <v>226.92</v>
      </c>
      <c r="N618" s="3">
        <v>1247989</v>
      </c>
      <c r="O618" s="9">
        <v>0</v>
      </c>
      <c r="P618" s="9">
        <v>0</v>
      </c>
      <c r="Q618" s="9">
        <v>0</v>
      </c>
      <c r="R618" s="3">
        <f t="shared" si="143"/>
        <v>0</v>
      </c>
      <c r="S618" s="9">
        <v>0</v>
      </c>
      <c r="T618" s="9">
        <v>0</v>
      </c>
      <c r="U618" s="9">
        <v>0</v>
      </c>
      <c r="V618" s="5">
        <f t="shared" ref="V618:V626" si="146">N618/M618</f>
        <v>5499.6871144015513</v>
      </c>
    </row>
    <row r="619" spans="1:22" ht="24" customHeight="1" x14ac:dyDescent="0.25">
      <c r="A619" s="49" t="s">
        <v>1427</v>
      </c>
      <c r="B619" s="20" t="s">
        <v>492</v>
      </c>
      <c r="C619" s="2">
        <f t="shared" si="144"/>
        <v>1332902.3999999999</v>
      </c>
      <c r="D619" s="3">
        <f t="shared" si="145"/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10">
        <v>0</v>
      </c>
      <c r="L619" s="9">
        <v>0</v>
      </c>
      <c r="M619" s="9">
        <v>242.88</v>
      </c>
      <c r="N619" s="3">
        <v>1332902.3999999999</v>
      </c>
      <c r="O619" s="9">
        <v>0</v>
      </c>
      <c r="P619" s="9">
        <v>0</v>
      </c>
      <c r="Q619" s="9">
        <v>0</v>
      </c>
      <c r="R619" s="3">
        <f t="shared" si="143"/>
        <v>0</v>
      </c>
      <c r="S619" s="9">
        <v>0</v>
      </c>
      <c r="T619" s="9">
        <v>0</v>
      </c>
      <c r="U619" s="9">
        <v>0</v>
      </c>
      <c r="V619" s="5">
        <f t="shared" si="146"/>
        <v>5487.905138339921</v>
      </c>
    </row>
    <row r="620" spans="1:22" ht="24" customHeight="1" x14ac:dyDescent="0.25">
      <c r="A620" s="49" t="s">
        <v>1428</v>
      </c>
      <c r="B620" s="20" t="s">
        <v>493</v>
      </c>
      <c r="C620" s="2">
        <f t="shared" si="144"/>
        <v>1366174.4</v>
      </c>
      <c r="D620" s="3">
        <f t="shared" si="145"/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10">
        <v>0</v>
      </c>
      <c r="L620" s="9">
        <v>0</v>
      </c>
      <c r="M620" s="9">
        <v>252.01</v>
      </c>
      <c r="N620" s="3">
        <v>1366174.4</v>
      </c>
      <c r="O620" s="9">
        <v>0</v>
      </c>
      <c r="P620" s="9">
        <v>0</v>
      </c>
      <c r="Q620" s="9">
        <v>0</v>
      </c>
      <c r="R620" s="3">
        <f t="shared" si="143"/>
        <v>0</v>
      </c>
      <c r="S620" s="9">
        <v>0</v>
      </c>
      <c r="T620" s="9">
        <v>0</v>
      </c>
      <c r="U620" s="9">
        <v>0</v>
      </c>
      <c r="V620" s="5">
        <f t="shared" si="146"/>
        <v>5421.1118606404507</v>
      </c>
    </row>
    <row r="621" spans="1:22" ht="24" customHeight="1" x14ac:dyDescent="0.25">
      <c r="A621" s="49" t="s">
        <v>1429</v>
      </c>
      <c r="B621" s="20" t="s">
        <v>494</v>
      </c>
      <c r="C621" s="2">
        <f t="shared" si="144"/>
        <v>1283749.17</v>
      </c>
      <c r="D621" s="3">
        <f t="shared" si="145"/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10">
        <v>0</v>
      </c>
      <c r="L621" s="9">
        <v>0</v>
      </c>
      <c r="M621" s="9">
        <v>254.27</v>
      </c>
      <c r="N621" s="3">
        <v>1283749.17</v>
      </c>
      <c r="O621" s="9">
        <v>0</v>
      </c>
      <c r="P621" s="9">
        <v>0</v>
      </c>
      <c r="Q621" s="9">
        <v>0</v>
      </c>
      <c r="R621" s="3">
        <f t="shared" si="143"/>
        <v>0</v>
      </c>
      <c r="S621" s="9">
        <v>0</v>
      </c>
      <c r="T621" s="9">
        <v>0</v>
      </c>
      <c r="U621" s="9">
        <v>0</v>
      </c>
      <c r="V621" s="5">
        <f t="shared" si="146"/>
        <v>5048.763794391788</v>
      </c>
    </row>
    <row r="622" spans="1:22" ht="24" customHeight="1" x14ac:dyDescent="0.25">
      <c r="A622" s="49" t="s">
        <v>1430</v>
      </c>
      <c r="B622" s="20" t="s">
        <v>497</v>
      </c>
      <c r="C622" s="2">
        <f t="shared" si="144"/>
        <v>1481150</v>
      </c>
      <c r="D622" s="3">
        <f t="shared" si="145"/>
        <v>0</v>
      </c>
      <c r="E622" s="3">
        <v>0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10">
        <v>0</v>
      </c>
      <c r="L622" s="9">
        <v>0</v>
      </c>
      <c r="M622" s="9">
        <v>269.3</v>
      </c>
      <c r="N622" s="3">
        <v>1481150</v>
      </c>
      <c r="O622" s="9">
        <v>0</v>
      </c>
      <c r="P622" s="9">
        <v>0</v>
      </c>
      <c r="Q622" s="9">
        <v>0</v>
      </c>
      <c r="R622" s="3">
        <f t="shared" si="143"/>
        <v>0</v>
      </c>
      <c r="S622" s="9">
        <v>0</v>
      </c>
      <c r="T622" s="9">
        <v>0</v>
      </c>
      <c r="U622" s="9">
        <v>0</v>
      </c>
      <c r="V622" s="5">
        <f t="shared" si="146"/>
        <v>5500</v>
      </c>
    </row>
    <row r="623" spans="1:22" ht="24" customHeight="1" x14ac:dyDescent="0.25">
      <c r="A623" s="49" t="s">
        <v>1431</v>
      </c>
      <c r="B623" s="20" t="s">
        <v>498</v>
      </c>
      <c r="C623" s="2">
        <f t="shared" si="144"/>
        <v>1481150</v>
      </c>
      <c r="D623" s="3">
        <f t="shared" si="145"/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0">
        <v>0</v>
      </c>
      <c r="L623" s="9">
        <v>0</v>
      </c>
      <c r="M623" s="9">
        <v>269.3</v>
      </c>
      <c r="N623" s="3">
        <v>1481150</v>
      </c>
      <c r="O623" s="9">
        <v>0</v>
      </c>
      <c r="P623" s="9">
        <v>0</v>
      </c>
      <c r="Q623" s="9">
        <v>0</v>
      </c>
      <c r="R623" s="3">
        <f t="shared" si="143"/>
        <v>0</v>
      </c>
      <c r="S623" s="9">
        <v>0</v>
      </c>
      <c r="T623" s="9">
        <v>0</v>
      </c>
      <c r="U623" s="9">
        <v>0</v>
      </c>
      <c r="V623" s="5">
        <f t="shared" si="146"/>
        <v>5500</v>
      </c>
    </row>
    <row r="624" spans="1:22" ht="25.15" customHeight="1" x14ac:dyDescent="0.25">
      <c r="A624" s="49" t="s">
        <v>1432</v>
      </c>
      <c r="B624" s="20" t="s">
        <v>499</v>
      </c>
      <c r="C624" s="2">
        <f t="shared" si="144"/>
        <v>108614.95</v>
      </c>
      <c r="D624" s="3">
        <f t="shared" si="145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0">
        <v>0</v>
      </c>
      <c r="L624" s="9">
        <v>0</v>
      </c>
      <c r="M624" s="9">
        <v>0</v>
      </c>
      <c r="N624" s="3">
        <f>M624*5500</f>
        <v>0</v>
      </c>
      <c r="O624" s="9">
        <v>0</v>
      </c>
      <c r="P624" s="9">
        <v>0</v>
      </c>
      <c r="Q624" s="9">
        <v>0</v>
      </c>
      <c r="R624" s="3">
        <f t="shared" si="143"/>
        <v>0</v>
      </c>
      <c r="S624" s="9">
        <v>0</v>
      </c>
      <c r="T624" s="9">
        <v>0</v>
      </c>
      <c r="U624" s="9">
        <v>108614.95</v>
      </c>
      <c r="V624" s="5" t="e">
        <f t="shared" si="146"/>
        <v>#DIV/0!</v>
      </c>
    </row>
    <row r="625" spans="1:22" ht="25.15" customHeight="1" x14ac:dyDescent="0.25">
      <c r="A625" s="49" t="s">
        <v>1433</v>
      </c>
      <c r="B625" s="20" t="s">
        <v>500</v>
      </c>
      <c r="C625" s="2">
        <f t="shared" si="144"/>
        <v>2207036.4</v>
      </c>
      <c r="D625" s="3">
        <f t="shared" si="145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0">
        <v>0</v>
      </c>
      <c r="L625" s="9">
        <v>0</v>
      </c>
      <c r="M625" s="9">
        <v>427.81</v>
      </c>
      <c r="N625" s="3">
        <v>2207036.4</v>
      </c>
      <c r="O625" s="9">
        <v>0</v>
      </c>
      <c r="P625" s="9">
        <v>0</v>
      </c>
      <c r="Q625" s="9">
        <v>0</v>
      </c>
      <c r="R625" s="3">
        <f t="shared" si="143"/>
        <v>0</v>
      </c>
      <c r="S625" s="9">
        <v>0</v>
      </c>
      <c r="T625" s="9">
        <v>0</v>
      </c>
      <c r="U625" s="9">
        <v>0</v>
      </c>
      <c r="V625" s="5">
        <f t="shared" si="146"/>
        <v>5158.9172763610013</v>
      </c>
    </row>
    <row r="626" spans="1:22" ht="25.15" customHeight="1" x14ac:dyDescent="0.25">
      <c r="A626" s="49" t="s">
        <v>1434</v>
      </c>
      <c r="B626" s="20" t="s">
        <v>501</v>
      </c>
      <c r="C626" s="2">
        <f t="shared" si="144"/>
        <v>2305975.2000000002</v>
      </c>
      <c r="D626" s="3">
        <f t="shared" si="145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10">
        <v>0</v>
      </c>
      <c r="L626" s="9">
        <v>0</v>
      </c>
      <c r="M626" s="9">
        <v>435.4</v>
      </c>
      <c r="N626" s="3">
        <v>2305975.2000000002</v>
      </c>
      <c r="O626" s="9">
        <v>0</v>
      </c>
      <c r="P626" s="9">
        <v>0</v>
      </c>
      <c r="Q626" s="9">
        <v>0</v>
      </c>
      <c r="R626" s="3">
        <f t="shared" si="143"/>
        <v>0</v>
      </c>
      <c r="S626" s="9">
        <v>0</v>
      </c>
      <c r="T626" s="9">
        <v>0</v>
      </c>
      <c r="U626" s="9">
        <v>0</v>
      </c>
      <c r="V626" s="5">
        <f t="shared" si="146"/>
        <v>5296.2223242994951</v>
      </c>
    </row>
    <row r="627" spans="1:22" ht="45" customHeight="1" x14ac:dyDescent="0.25">
      <c r="A627" s="53" t="s">
        <v>230</v>
      </c>
      <c r="B627" s="53"/>
      <c r="C627" s="2">
        <f t="shared" ref="C627:U627" si="147">SUM(C628:C629)</f>
        <v>7196671.2599999998</v>
      </c>
      <c r="D627" s="2">
        <f t="shared" si="147"/>
        <v>0</v>
      </c>
      <c r="E627" s="2">
        <f t="shared" si="147"/>
        <v>0</v>
      </c>
      <c r="F627" s="2">
        <f t="shared" si="147"/>
        <v>0</v>
      </c>
      <c r="G627" s="2">
        <f t="shared" si="147"/>
        <v>0</v>
      </c>
      <c r="H627" s="2">
        <f t="shared" si="147"/>
        <v>0</v>
      </c>
      <c r="I627" s="2">
        <f t="shared" si="147"/>
        <v>0</v>
      </c>
      <c r="J627" s="2">
        <f t="shared" si="147"/>
        <v>0</v>
      </c>
      <c r="K627" s="13">
        <f t="shared" si="147"/>
        <v>0</v>
      </c>
      <c r="L627" s="2">
        <f t="shared" si="147"/>
        <v>0</v>
      </c>
      <c r="M627" s="2">
        <f t="shared" si="147"/>
        <v>780.3599999999999</v>
      </c>
      <c r="N627" s="2">
        <f t="shared" si="147"/>
        <v>3994802.4</v>
      </c>
      <c r="O627" s="2">
        <f t="shared" si="147"/>
        <v>0</v>
      </c>
      <c r="P627" s="2">
        <f t="shared" si="147"/>
        <v>0</v>
      </c>
      <c r="Q627" s="2">
        <f t="shared" si="147"/>
        <v>1148.27</v>
      </c>
      <c r="R627" s="2">
        <f t="shared" si="147"/>
        <v>3146931.6</v>
      </c>
      <c r="S627" s="2">
        <f t="shared" si="147"/>
        <v>0</v>
      </c>
      <c r="T627" s="2">
        <f t="shared" si="147"/>
        <v>0</v>
      </c>
      <c r="U627" s="2">
        <f t="shared" si="147"/>
        <v>54937.259999999995</v>
      </c>
    </row>
    <row r="628" spans="1:22" ht="25.15" customHeight="1" x14ac:dyDescent="0.25">
      <c r="A628" s="49" t="s">
        <v>1435</v>
      </c>
      <c r="B628" s="20" t="s">
        <v>231</v>
      </c>
      <c r="C628" s="2">
        <f>D628+L628+N628+P628+R628+S628+T628+U628</f>
        <v>3542138.12</v>
      </c>
      <c r="D628" s="3">
        <f>SUM(E628:J628)</f>
        <v>0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4">
        <v>0</v>
      </c>
      <c r="L628" s="3">
        <v>0</v>
      </c>
      <c r="M628" s="3">
        <v>393.4</v>
      </c>
      <c r="N628" s="3">
        <v>1975447.2</v>
      </c>
      <c r="O628" s="9">
        <v>0</v>
      </c>
      <c r="P628" s="9">
        <v>0</v>
      </c>
      <c r="Q628" s="3">
        <v>577.71</v>
      </c>
      <c r="R628" s="3">
        <v>1539204</v>
      </c>
      <c r="S628" s="3">
        <v>0</v>
      </c>
      <c r="T628" s="3">
        <v>0</v>
      </c>
      <c r="U628" s="3">
        <v>27486.92</v>
      </c>
      <c r="V628" s="5">
        <f>N628/M628</f>
        <v>5021.4722928317233</v>
      </c>
    </row>
    <row r="629" spans="1:22" ht="25.15" customHeight="1" x14ac:dyDescent="0.25">
      <c r="A629" s="49" t="s">
        <v>1436</v>
      </c>
      <c r="B629" s="20" t="s">
        <v>232</v>
      </c>
      <c r="C629" s="2">
        <f>D629+L629+N629+P629+R629+S629+T629+U629</f>
        <v>3654533.1399999997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386.96</v>
      </c>
      <c r="N629" s="3">
        <v>2019355.2</v>
      </c>
      <c r="O629" s="9">
        <v>0</v>
      </c>
      <c r="P629" s="9">
        <v>0</v>
      </c>
      <c r="Q629" s="3">
        <v>570.55999999999995</v>
      </c>
      <c r="R629" s="3">
        <v>1607727.6</v>
      </c>
      <c r="S629" s="3">
        <v>0</v>
      </c>
      <c r="T629" s="3">
        <v>0</v>
      </c>
      <c r="U629" s="3">
        <v>27450.34</v>
      </c>
      <c r="V629" s="5">
        <f>N629/M629</f>
        <v>5218.5114740541658</v>
      </c>
    </row>
    <row r="630" spans="1:22" ht="45" customHeight="1" x14ac:dyDescent="0.25">
      <c r="A630" s="53" t="s">
        <v>838</v>
      </c>
      <c r="B630" s="53"/>
      <c r="C630" s="2">
        <f t="shared" ref="C630:U630" si="148">SUM(C631)</f>
        <v>3692623.6</v>
      </c>
      <c r="D630" s="2">
        <f t="shared" si="148"/>
        <v>1005841.2</v>
      </c>
      <c r="E630" s="2">
        <f t="shared" si="148"/>
        <v>223650</v>
      </c>
      <c r="F630" s="2">
        <f t="shared" si="148"/>
        <v>670950</v>
      </c>
      <c r="G630" s="2">
        <f t="shared" si="148"/>
        <v>43770.6</v>
      </c>
      <c r="H630" s="2">
        <f t="shared" si="148"/>
        <v>0</v>
      </c>
      <c r="I630" s="2">
        <f t="shared" si="148"/>
        <v>67470.600000000006</v>
      </c>
      <c r="J630" s="2">
        <f t="shared" si="148"/>
        <v>0</v>
      </c>
      <c r="K630" s="13">
        <f t="shared" si="148"/>
        <v>0</v>
      </c>
      <c r="L630" s="2">
        <f t="shared" si="148"/>
        <v>0</v>
      </c>
      <c r="M630" s="2">
        <f t="shared" si="148"/>
        <v>312.7</v>
      </c>
      <c r="N630" s="2">
        <f t="shared" si="148"/>
        <v>1029731.4</v>
      </c>
      <c r="O630" s="2">
        <f t="shared" si="148"/>
        <v>0</v>
      </c>
      <c r="P630" s="2">
        <f t="shared" si="148"/>
        <v>0</v>
      </c>
      <c r="Q630" s="2">
        <f t="shared" si="148"/>
        <v>642</v>
      </c>
      <c r="R630" s="2">
        <f t="shared" si="148"/>
        <v>1557051</v>
      </c>
      <c r="S630" s="2">
        <f t="shared" si="148"/>
        <v>0</v>
      </c>
      <c r="T630" s="2">
        <f t="shared" si="148"/>
        <v>0</v>
      </c>
      <c r="U630" s="2">
        <f t="shared" si="148"/>
        <v>100000</v>
      </c>
    </row>
    <row r="631" spans="1:22" ht="27" customHeight="1" x14ac:dyDescent="0.25">
      <c r="A631" s="49" t="s">
        <v>1437</v>
      </c>
      <c r="B631" s="20" t="s">
        <v>839</v>
      </c>
      <c r="C631" s="2">
        <f>D631+L631+N631+P631+R631+S631+T631+U631</f>
        <v>3692623.6</v>
      </c>
      <c r="D631" s="3">
        <f>SUM(E631:J631)</f>
        <v>1005841.2</v>
      </c>
      <c r="E631" s="3">
        <f>350*639</f>
        <v>223650</v>
      </c>
      <c r="F631" s="3">
        <f>1050*639</f>
        <v>670950</v>
      </c>
      <c r="G631" s="3">
        <v>43770.6</v>
      </c>
      <c r="H631" s="3">
        <v>0</v>
      </c>
      <c r="I631" s="3">
        <v>67470.600000000006</v>
      </c>
      <c r="J631" s="3">
        <v>0</v>
      </c>
      <c r="K631" s="4">
        <v>0</v>
      </c>
      <c r="L631" s="3">
        <v>0</v>
      </c>
      <c r="M631" s="3">
        <v>312.7</v>
      </c>
      <c r="N631" s="3">
        <v>1029731.4</v>
      </c>
      <c r="O631" s="9">
        <v>0</v>
      </c>
      <c r="P631" s="9">
        <v>0</v>
      </c>
      <c r="Q631" s="3">
        <v>642</v>
      </c>
      <c r="R631" s="3">
        <v>1557051</v>
      </c>
      <c r="S631" s="3">
        <v>0</v>
      </c>
      <c r="T631" s="3">
        <v>0</v>
      </c>
      <c r="U631" s="3">
        <v>100000</v>
      </c>
      <c r="V631" s="5">
        <f>N631/M631</f>
        <v>3293.032938919092</v>
      </c>
    </row>
    <row r="632" spans="1:22" ht="46.15" customHeight="1" x14ac:dyDescent="0.25">
      <c r="A632" s="53" t="s">
        <v>233</v>
      </c>
      <c r="B632" s="53"/>
      <c r="C632" s="2">
        <f t="shared" ref="C632:U632" si="149">SUM(C633:C634)</f>
        <v>7269961.7799999993</v>
      </c>
      <c r="D632" s="2">
        <f t="shared" si="149"/>
        <v>297080</v>
      </c>
      <c r="E632" s="2">
        <f t="shared" si="149"/>
        <v>297080</v>
      </c>
      <c r="F632" s="2">
        <f t="shared" si="149"/>
        <v>0</v>
      </c>
      <c r="G632" s="2">
        <f t="shared" si="149"/>
        <v>0</v>
      </c>
      <c r="H632" s="2">
        <f t="shared" si="149"/>
        <v>0</v>
      </c>
      <c r="I632" s="2">
        <f t="shared" si="149"/>
        <v>0</v>
      </c>
      <c r="J632" s="2">
        <f t="shared" si="149"/>
        <v>0</v>
      </c>
      <c r="K632" s="13">
        <f t="shared" si="149"/>
        <v>0</v>
      </c>
      <c r="L632" s="2">
        <f t="shared" si="149"/>
        <v>0</v>
      </c>
      <c r="M632" s="2">
        <f t="shared" si="149"/>
        <v>686.8</v>
      </c>
      <c r="N632" s="2">
        <f t="shared" si="149"/>
        <v>3777400</v>
      </c>
      <c r="O632" s="2">
        <f t="shared" si="149"/>
        <v>0</v>
      </c>
      <c r="P632" s="2">
        <f t="shared" si="149"/>
        <v>0</v>
      </c>
      <c r="Q632" s="2">
        <f t="shared" si="149"/>
        <v>1054.5</v>
      </c>
      <c r="R632" s="2">
        <f t="shared" si="149"/>
        <v>3043500</v>
      </c>
      <c r="S632" s="2">
        <f t="shared" si="149"/>
        <v>0</v>
      </c>
      <c r="T632" s="2">
        <f t="shared" si="149"/>
        <v>0</v>
      </c>
      <c r="U632" s="2">
        <f t="shared" si="149"/>
        <v>151981.78</v>
      </c>
    </row>
    <row r="633" spans="1:22" ht="27" customHeight="1" x14ac:dyDescent="0.25">
      <c r="A633" s="49" t="s">
        <v>1438</v>
      </c>
      <c r="B633" s="20" t="s">
        <v>236</v>
      </c>
      <c r="C633" s="2">
        <f>D633+L633+N633+P633+R633+S633+T633+U633</f>
        <v>2964601.78</v>
      </c>
      <c r="D633" s="3">
        <f>SUM(E633:J633)</f>
        <v>116970</v>
      </c>
      <c r="E633" s="3">
        <f>350*334.2</f>
        <v>116970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4">
        <v>0</v>
      </c>
      <c r="L633" s="3">
        <v>0</v>
      </c>
      <c r="M633" s="3">
        <v>268.3</v>
      </c>
      <c r="N633" s="3">
        <v>1475650</v>
      </c>
      <c r="O633" s="3">
        <v>0</v>
      </c>
      <c r="P633" s="3">
        <v>0</v>
      </c>
      <c r="Q633" s="3">
        <v>480</v>
      </c>
      <c r="R633" s="3">
        <v>1320000</v>
      </c>
      <c r="S633" s="3">
        <v>0</v>
      </c>
      <c r="T633" s="3">
        <v>0</v>
      </c>
      <c r="U633" s="3">
        <v>51981.78</v>
      </c>
      <c r="V633" s="5">
        <f>N633/M633</f>
        <v>5500</v>
      </c>
    </row>
    <row r="634" spans="1:22" ht="27" customHeight="1" x14ac:dyDescent="0.25">
      <c r="A634" s="49" t="s">
        <v>1439</v>
      </c>
      <c r="B634" s="20" t="s">
        <v>237</v>
      </c>
      <c r="C634" s="2">
        <f>D634+L634+N634+P634+R634+S634+T634+U634</f>
        <v>4305360</v>
      </c>
      <c r="D634" s="3">
        <f>SUM(E634:J634)</f>
        <v>180110</v>
      </c>
      <c r="E634" s="3">
        <f>350*514.6</f>
        <v>180110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4">
        <v>0</v>
      </c>
      <c r="L634" s="3">
        <v>0</v>
      </c>
      <c r="M634" s="3">
        <v>418.5</v>
      </c>
      <c r="N634" s="3">
        <v>2301750</v>
      </c>
      <c r="O634" s="3">
        <v>0</v>
      </c>
      <c r="P634" s="3">
        <v>0</v>
      </c>
      <c r="Q634" s="3">
        <v>574.5</v>
      </c>
      <c r="R634" s="3">
        <v>1723500</v>
      </c>
      <c r="S634" s="3">
        <v>0</v>
      </c>
      <c r="T634" s="3">
        <v>0</v>
      </c>
      <c r="U634" s="3">
        <v>100000</v>
      </c>
      <c r="V634" s="5">
        <f>N634/M634</f>
        <v>5500</v>
      </c>
    </row>
    <row r="635" spans="1:22" ht="46.15" customHeight="1" x14ac:dyDescent="0.25">
      <c r="A635" s="53" t="s">
        <v>238</v>
      </c>
      <c r="B635" s="53"/>
      <c r="C635" s="2">
        <f t="shared" ref="C635:U635" si="150">SUM(C636:C644)</f>
        <v>18230771.170000002</v>
      </c>
      <c r="D635" s="2">
        <f t="shared" si="150"/>
        <v>892956.8</v>
      </c>
      <c r="E635" s="2">
        <f t="shared" si="150"/>
        <v>545139.19999999995</v>
      </c>
      <c r="F635" s="2">
        <f t="shared" si="150"/>
        <v>347817.6</v>
      </c>
      <c r="G635" s="2">
        <f t="shared" si="150"/>
        <v>0</v>
      </c>
      <c r="H635" s="2">
        <f t="shared" si="150"/>
        <v>0</v>
      </c>
      <c r="I635" s="2">
        <f t="shared" si="150"/>
        <v>0</v>
      </c>
      <c r="J635" s="2">
        <f t="shared" si="150"/>
        <v>0</v>
      </c>
      <c r="K635" s="13">
        <f t="shared" si="150"/>
        <v>0</v>
      </c>
      <c r="L635" s="2">
        <f t="shared" si="150"/>
        <v>0</v>
      </c>
      <c r="M635" s="2">
        <f t="shared" si="150"/>
        <v>2121.3700000000003</v>
      </c>
      <c r="N635" s="2">
        <f t="shared" si="150"/>
        <v>10511789.57</v>
      </c>
      <c r="O635" s="2">
        <f t="shared" si="150"/>
        <v>0</v>
      </c>
      <c r="P635" s="2">
        <f t="shared" si="150"/>
        <v>0</v>
      </c>
      <c r="Q635" s="2">
        <f t="shared" si="150"/>
        <v>2194.44</v>
      </c>
      <c r="R635" s="2">
        <f t="shared" si="150"/>
        <v>6416203.2000000002</v>
      </c>
      <c r="S635" s="2">
        <f t="shared" si="150"/>
        <v>0</v>
      </c>
      <c r="T635" s="2">
        <f t="shared" si="150"/>
        <v>0</v>
      </c>
      <c r="U635" s="2">
        <f t="shared" si="150"/>
        <v>409821.6</v>
      </c>
    </row>
    <row r="636" spans="1:22" ht="27" customHeight="1" x14ac:dyDescent="0.25">
      <c r="A636" s="49" t="s">
        <v>1440</v>
      </c>
      <c r="B636" s="20" t="s">
        <v>239</v>
      </c>
      <c r="C636" s="2">
        <f t="shared" ref="C636:C644" si="151">D636+L636+N636+P636+R636+S636+T636+U636</f>
        <v>1766970.54</v>
      </c>
      <c r="D636" s="3">
        <f t="shared" ref="D636:D644" si="152">SUM(E636:J636)</f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365.11</v>
      </c>
      <c r="N636" s="3">
        <v>1766970.54</v>
      </c>
      <c r="O636" s="3">
        <v>0</v>
      </c>
      <c r="P636" s="3">
        <v>0</v>
      </c>
      <c r="Q636" s="3">
        <v>0</v>
      </c>
      <c r="R636" s="3">
        <f>Q636*3000</f>
        <v>0</v>
      </c>
      <c r="S636" s="3">
        <v>0</v>
      </c>
      <c r="T636" s="3">
        <v>0</v>
      </c>
      <c r="U636" s="3">
        <v>0</v>
      </c>
      <c r="V636" s="5">
        <f t="shared" ref="V636:V644" si="153">N636/M636</f>
        <v>4839.556681548027</v>
      </c>
    </row>
    <row r="637" spans="1:22" ht="27" customHeight="1" x14ac:dyDescent="0.25">
      <c r="A637" s="49" t="s">
        <v>1441</v>
      </c>
      <c r="B637" s="20" t="s">
        <v>240</v>
      </c>
      <c r="C637" s="2">
        <f t="shared" si="151"/>
        <v>1828658.93</v>
      </c>
      <c r="D637" s="3">
        <f t="shared" si="152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4">
        <v>0</v>
      </c>
      <c r="L637" s="3">
        <v>0</v>
      </c>
      <c r="M637" s="3">
        <v>374.08</v>
      </c>
      <c r="N637" s="3">
        <v>1828658.93</v>
      </c>
      <c r="O637" s="3">
        <v>0</v>
      </c>
      <c r="P637" s="3">
        <v>0</v>
      </c>
      <c r="Q637" s="3">
        <v>0</v>
      </c>
      <c r="R637" s="3">
        <f>Q637*3000</f>
        <v>0</v>
      </c>
      <c r="S637" s="3">
        <v>0</v>
      </c>
      <c r="T637" s="3">
        <v>0</v>
      </c>
      <c r="U637" s="3">
        <v>0</v>
      </c>
      <c r="V637" s="5">
        <f t="shared" si="153"/>
        <v>4888.4167290419164</v>
      </c>
    </row>
    <row r="638" spans="1:22" ht="27" customHeight="1" x14ac:dyDescent="0.25">
      <c r="A638" s="49" t="s">
        <v>1442</v>
      </c>
      <c r="B638" s="20" t="s">
        <v>244</v>
      </c>
      <c r="C638" s="2">
        <f t="shared" si="151"/>
        <v>50765.18</v>
      </c>
      <c r="D638" s="3">
        <f t="shared" si="152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4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50765.18</v>
      </c>
      <c r="V638" s="5" t="e">
        <f t="shared" si="153"/>
        <v>#DIV/0!</v>
      </c>
    </row>
    <row r="639" spans="1:22" ht="27" customHeight="1" x14ac:dyDescent="0.25">
      <c r="A639" s="49" t="s">
        <v>1443</v>
      </c>
      <c r="B639" s="20" t="s">
        <v>245</v>
      </c>
      <c r="C639" s="2">
        <f t="shared" si="151"/>
        <v>3752911.46</v>
      </c>
      <c r="D639" s="3">
        <f t="shared" si="152"/>
        <v>0</v>
      </c>
      <c r="E639" s="3">
        <v>0</v>
      </c>
      <c r="F639" s="3">
        <v>0</v>
      </c>
      <c r="G639" s="3">
        <v>0</v>
      </c>
      <c r="H639" s="3">
        <f>400*0</f>
        <v>0</v>
      </c>
      <c r="I639" s="3">
        <v>0</v>
      </c>
      <c r="J639" s="3">
        <v>0</v>
      </c>
      <c r="K639" s="4">
        <v>0</v>
      </c>
      <c r="L639" s="3">
        <v>0</v>
      </c>
      <c r="M639" s="3">
        <v>381</v>
      </c>
      <c r="N639" s="3">
        <v>2063895.6</v>
      </c>
      <c r="O639" s="3">
        <v>0</v>
      </c>
      <c r="P639" s="3">
        <v>0</v>
      </c>
      <c r="Q639" s="3">
        <v>520.12</v>
      </c>
      <c r="R639" s="3">
        <v>1558579.2</v>
      </c>
      <c r="S639" s="3">
        <v>0</v>
      </c>
      <c r="T639" s="3">
        <v>0</v>
      </c>
      <c r="U639" s="3">
        <v>130436.66</v>
      </c>
      <c r="V639" s="5">
        <f t="shared" si="153"/>
        <v>5417.0488188976378</v>
      </c>
    </row>
    <row r="640" spans="1:22" ht="27" customHeight="1" x14ac:dyDescent="0.25">
      <c r="A640" s="49" t="s">
        <v>1444</v>
      </c>
      <c r="B640" s="20" t="s">
        <v>246</v>
      </c>
      <c r="C640" s="2">
        <f t="shared" si="151"/>
        <v>1982366</v>
      </c>
      <c r="D640" s="3">
        <f t="shared" si="152"/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4">
        <v>0</v>
      </c>
      <c r="L640" s="3">
        <v>0</v>
      </c>
      <c r="M640" s="3">
        <v>379.98</v>
      </c>
      <c r="N640" s="3">
        <v>1982366</v>
      </c>
      <c r="O640" s="3">
        <v>0</v>
      </c>
      <c r="P640" s="3">
        <v>0</v>
      </c>
      <c r="Q640" s="3">
        <v>0</v>
      </c>
      <c r="R640" s="3">
        <f>Q640*3000</f>
        <v>0</v>
      </c>
      <c r="S640" s="3">
        <v>0</v>
      </c>
      <c r="T640" s="3">
        <v>0</v>
      </c>
      <c r="U640" s="3">
        <v>0</v>
      </c>
      <c r="V640" s="5">
        <f t="shared" si="153"/>
        <v>5217.0272119585243</v>
      </c>
    </row>
    <row r="641" spans="1:22" ht="27" customHeight="1" x14ac:dyDescent="0.25">
      <c r="A641" s="49" t="s">
        <v>1445</v>
      </c>
      <c r="B641" s="20" t="s">
        <v>247</v>
      </c>
      <c r="C641" s="2">
        <f t="shared" si="151"/>
        <v>3756358.76</v>
      </c>
      <c r="D641" s="3">
        <f t="shared" si="152"/>
        <v>523692.6</v>
      </c>
      <c r="E641" s="3">
        <f>350*502.5</f>
        <v>175875</v>
      </c>
      <c r="F641" s="3">
        <v>347817.6</v>
      </c>
      <c r="G641" s="3">
        <v>0</v>
      </c>
      <c r="H641" s="3">
        <f>400*0</f>
        <v>0</v>
      </c>
      <c r="I641" s="3">
        <v>0</v>
      </c>
      <c r="J641" s="3">
        <v>0</v>
      </c>
      <c r="K641" s="4">
        <v>0</v>
      </c>
      <c r="L641" s="3">
        <v>0</v>
      </c>
      <c r="M641" s="3">
        <v>367.9</v>
      </c>
      <c r="N641" s="3">
        <v>1686638.4</v>
      </c>
      <c r="O641" s="3">
        <v>0</v>
      </c>
      <c r="P641" s="3">
        <v>0</v>
      </c>
      <c r="Q641" s="3">
        <v>506.32</v>
      </c>
      <c r="R641" s="3">
        <v>1416624</v>
      </c>
      <c r="S641" s="3">
        <v>0</v>
      </c>
      <c r="T641" s="3">
        <v>0</v>
      </c>
      <c r="U641" s="3">
        <v>129403.76</v>
      </c>
      <c r="V641" s="5">
        <f t="shared" si="153"/>
        <v>4584.5023104104375</v>
      </c>
    </row>
    <row r="642" spans="1:22" ht="27" customHeight="1" x14ac:dyDescent="0.25">
      <c r="A642" s="49" t="s">
        <v>1446</v>
      </c>
      <c r="B642" s="20" t="s">
        <v>248</v>
      </c>
      <c r="C642" s="2">
        <f t="shared" si="151"/>
        <v>1985045.6199999999</v>
      </c>
      <c r="D642" s="3">
        <f t="shared" si="152"/>
        <v>183436.4</v>
      </c>
      <c r="E642" s="3">
        <v>183436.4</v>
      </c>
      <c r="F642" s="3">
        <v>0</v>
      </c>
      <c r="G642" s="3">
        <v>0</v>
      </c>
      <c r="H642" s="3">
        <f>400*0</f>
        <v>0</v>
      </c>
      <c r="I642" s="3">
        <v>0</v>
      </c>
      <c r="J642" s="3">
        <v>0</v>
      </c>
      <c r="K642" s="4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584</v>
      </c>
      <c r="R642" s="3">
        <v>1752000</v>
      </c>
      <c r="S642" s="3">
        <v>0</v>
      </c>
      <c r="T642" s="3">
        <v>0</v>
      </c>
      <c r="U642" s="3">
        <v>49609.22</v>
      </c>
      <c r="V642" s="5" t="e">
        <f t="shared" si="153"/>
        <v>#DIV/0!</v>
      </c>
    </row>
    <row r="643" spans="1:22" ht="27" customHeight="1" x14ac:dyDescent="0.25">
      <c r="A643" s="49" t="s">
        <v>1447</v>
      </c>
      <c r="B643" s="20" t="s">
        <v>250</v>
      </c>
      <c r="C643" s="2">
        <f t="shared" si="151"/>
        <v>1924434.58</v>
      </c>
      <c r="D643" s="3">
        <f t="shared" si="152"/>
        <v>185827.8</v>
      </c>
      <c r="E643" s="3">
        <v>185827.8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4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584</v>
      </c>
      <c r="R643" s="3">
        <v>1689000</v>
      </c>
      <c r="S643" s="3">
        <v>0</v>
      </c>
      <c r="T643" s="3">
        <v>0</v>
      </c>
      <c r="U643" s="3">
        <v>49606.78</v>
      </c>
      <c r="V643" s="5" t="e">
        <f t="shared" si="153"/>
        <v>#DIV/0!</v>
      </c>
    </row>
    <row r="644" spans="1:22" ht="27" customHeight="1" x14ac:dyDescent="0.25">
      <c r="A644" s="49" t="s">
        <v>1448</v>
      </c>
      <c r="B644" s="20" t="s">
        <v>249</v>
      </c>
      <c r="C644" s="2">
        <f t="shared" si="151"/>
        <v>1183260.1000000001</v>
      </c>
      <c r="D644" s="3">
        <f t="shared" si="152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4">
        <v>0</v>
      </c>
      <c r="L644" s="3">
        <v>0</v>
      </c>
      <c r="M644" s="3">
        <v>253.3</v>
      </c>
      <c r="N644" s="3">
        <v>1183260.1000000001</v>
      </c>
      <c r="O644" s="3">
        <v>0</v>
      </c>
      <c r="P644" s="3">
        <v>0</v>
      </c>
      <c r="Q644" s="3">
        <v>0</v>
      </c>
      <c r="R644" s="3">
        <f>Q644*3000</f>
        <v>0</v>
      </c>
      <c r="S644" s="3">
        <v>0</v>
      </c>
      <c r="T644" s="3">
        <v>0</v>
      </c>
      <c r="U644" s="3">
        <v>0</v>
      </c>
      <c r="V644" s="5">
        <f t="shared" si="153"/>
        <v>4671.3782076589023</v>
      </c>
    </row>
    <row r="645" spans="1:22" ht="45" customHeight="1" x14ac:dyDescent="0.25">
      <c r="A645" s="57" t="s">
        <v>261</v>
      </c>
      <c r="B645" s="58"/>
      <c r="C645" s="2">
        <f>SUM(C646)</f>
        <v>2061214.01</v>
      </c>
      <c r="D645" s="2">
        <f t="shared" ref="D645:U645" si="154">SUM(D646:D646)</f>
        <v>0</v>
      </c>
      <c r="E645" s="2">
        <f t="shared" si="154"/>
        <v>0</v>
      </c>
      <c r="F645" s="2">
        <f t="shared" si="154"/>
        <v>0</v>
      </c>
      <c r="G645" s="2">
        <f t="shared" si="154"/>
        <v>0</v>
      </c>
      <c r="H645" s="2">
        <f t="shared" si="154"/>
        <v>0</v>
      </c>
      <c r="I645" s="2">
        <f t="shared" si="154"/>
        <v>0</v>
      </c>
      <c r="J645" s="2">
        <f t="shared" si="154"/>
        <v>0</v>
      </c>
      <c r="K645" s="13">
        <f t="shared" si="154"/>
        <v>0</v>
      </c>
      <c r="L645" s="2">
        <f t="shared" si="154"/>
        <v>0</v>
      </c>
      <c r="M645" s="2">
        <f t="shared" si="154"/>
        <v>198.82</v>
      </c>
      <c r="N645" s="2">
        <f t="shared" si="154"/>
        <v>1093510</v>
      </c>
      <c r="O645" s="2">
        <f t="shared" si="154"/>
        <v>0</v>
      </c>
      <c r="P645" s="2">
        <f t="shared" si="154"/>
        <v>0</v>
      </c>
      <c r="Q645" s="2">
        <f t="shared" si="154"/>
        <v>306</v>
      </c>
      <c r="R645" s="2">
        <f t="shared" si="154"/>
        <v>918000</v>
      </c>
      <c r="S645" s="2">
        <f t="shared" si="154"/>
        <v>0</v>
      </c>
      <c r="T645" s="2">
        <f t="shared" si="154"/>
        <v>0</v>
      </c>
      <c r="U645" s="2">
        <f t="shared" si="154"/>
        <v>49704.01</v>
      </c>
    </row>
    <row r="646" spans="1:22" ht="25.15" customHeight="1" x14ac:dyDescent="0.25">
      <c r="A646" s="48" t="s">
        <v>1449</v>
      </c>
      <c r="B646" s="20" t="s">
        <v>263</v>
      </c>
      <c r="C646" s="2">
        <f>D646+L646+N646+P646+R646+S646+T646+U646</f>
        <v>2061214.01</v>
      </c>
      <c r="D646" s="3">
        <f>SUM(E646:J646)</f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0">
        <v>0</v>
      </c>
      <c r="L646" s="9">
        <v>0</v>
      </c>
      <c r="M646" s="9">
        <v>198.82</v>
      </c>
      <c r="N646" s="3">
        <v>1093510</v>
      </c>
      <c r="O646" s="9">
        <v>0</v>
      </c>
      <c r="P646" s="9">
        <v>0</v>
      </c>
      <c r="Q646" s="9">
        <v>306</v>
      </c>
      <c r="R646" s="3">
        <v>918000</v>
      </c>
      <c r="S646" s="9">
        <v>0</v>
      </c>
      <c r="T646" s="9">
        <v>0</v>
      </c>
      <c r="U646" s="3">
        <v>49704.01</v>
      </c>
      <c r="V646" s="5">
        <f>N646/M646</f>
        <v>5500</v>
      </c>
    </row>
    <row r="647" spans="1:22" ht="45" customHeight="1" x14ac:dyDescent="0.25">
      <c r="A647" s="53" t="s">
        <v>271</v>
      </c>
      <c r="B647" s="53"/>
      <c r="C647" s="2">
        <f t="shared" ref="C647:U647" si="155">SUM(C648:C650)</f>
        <v>11345698.74</v>
      </c>
      <c r="D647" s="2">
        <f t="shared" si="155"/>
        <v>275796</v>
      </c>
      <c r="E647" s="2">
        <f t="shared" si="155"/>
        <v>275796</v>
      </c>
      <c r="F647" s="2">
        <f t="shared" si="155"/>
        <v>0</v>
      </c>
      <c r="G647" s="2">
        <f t="shared" si="155"/>
        <v>0</v>
      </c>
      <c r="H647" s="2">
        <f t="shared" si="155"/>
        <v>0</v>
      </c>
      <c r="I647" s="2">
        <f t="shared" si="155"/>
        <v>0</v>
      </c>
      <c r="J647" s="2">
        <f t="shared" si="155"/>
        <v>0</v>
      </c>
      <c r="K647" s="13">
        <f t="shared" si="155"/>
        <v>0</v>
      </c>
      <c r="L647" s="2">
        <f t="shared" si="155"/>
        <v>0</v>
      </c>
      <c r="M647" s="2">
        <f t="shared" si="155"/>
        <v>1633.31</v>
      </c>
      <c r="N647" s="2">
        <f t="shared" si="155"/>
        <v>8891853</v>
      </c>
      <c r="O647" s="2">
        <f t="shared" si="155"/>
        <v>0</v>
      </c>
      <c r="P647" s="2">
        <f t="shared" si="155"/>
        <v>0</v>
      </c>
      <c r="Q647" s="2">
        <f t="shared" si="155"/>
        <v>716.78</v>
      </c>
      <c r="R647" s="2">
        <f t="shared" si="155"/>
        <v>2123192.4</v>
      </c>
      <c r="S647" s="2">
        <f t="shared" si="155"/>
        <v>0</v>
      </c>
      <c r="T647" s="2">
        <f t="shared" si="155"/>
        <v>0</v>
      </c>
      <c r="U647" s="2">
        <f t="shared" si="155"/>
        <v>54857.34</v>
      </c>
    </row>
    <row r="648" spans="1:22" ht="25.15" customHeight="1" x14ac:dyDescent="0.25">
      <c r="A648" s="49" t="s">
        <v>1450</v>
      </c>
      <c r="B648" s="20" t="s">
        <v>1900</v>
      </c>
      <c r="C648" s="2">
        <f>D648+L648+N648+P648+R648+S648+T648+U648</f>
        <v>6058050.7400000002</v>
      </c>
      <c r="D648" s="3">
        <f>SUM(E648:J648)</f>
        <v>275796</v>
      </c>
      <c r="E648" s="3">
        <v>275796</v>
      </c>
      <c r="F648" s="3">
        <v>0</v>
      </c>
      <c r="G648" s="3">
        <f>350*0</f>
        <v>0</v>
      </c>
      <c r="H648" s="3">
        <f>400*0</f>
        <v>0</v>
      </c>
      <c r="I648" s="3">
        <f>250*0</f>
        <v>0</v>
      </c>
      <c r="J648" s="3">
        <v>0</v>
      </c>
      <c r="K648" s="4">
        <v>0</v>
      </c>
      <c r="L648" s="3">
        <v>0</v>
      </c>
      <c r="M648" s="3">
        <v>655.30999999999995</v>
      </c>
      <c r="N648" s="3">
        <v>3604205</v>
      </c>
      <c r="O648" s="3">
        <v>0</v>
      </c>
      <c r="P648" s="3">
        <v>0</v>
      </c>
      <c r="Q648" s="3">
        <v>716.78</v>
      </c>
      <c r="R648" s="3">
        <v>2123192.4</v>
      </c>
      <c r="S648" s="3">
        <v>0</v>
      </c>
      <c r="T648" s="3">
        <v>0</v>
      </c>
      <c r="U648" s="3">
        <v>54857.34</v>
      </c>
      <c r="V648" s="5">
        <f>N648/M648</f>
        <v>5500.0000000000009</v>
      </c>
    </row>
    <row r="649" spans="1:22" ht="25.15" customHeight="1" x14ac:dyDescent="0.25">
      <c r="A649" s="49" t="s">
        <v>1451</v>
      </c>
      <c r="B649" s="20" t="s">
        <v>1901</v>
      </c>
      <c r="C649" s="2">
        <f>D649+L649+N649+P649+R649+S649+T649+U649</f>
        <v>3390200</v>
      </c>
      <c r="D649" s="3">
        <f>SUM(E649:J649)</f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4">
        <v>0</v>
      </c>
      <c r="L649" s="3">
        <v>0</v>
      </c>
      <c r="M649" s="3">
        <v>616.4</v>
      </c>
      <c r="N649" s="3">
        <v>3390200</v>
      </c>
      <c r="O649" s="3">
        <v>0</v>
      </c>
      <c r="P649" s="3">
        <v>0</v>
      </c>
      <c r="Q649" s="3">
        <v>0</v>
      </c>
      <c r="R649" s="3">
        <f>Q649*3000</f>
        <v>0</v>
      </c>
      <c r="S649" s="3">
        <v>0</v>
      </c>
      <c r="T649" s="3">
        <v>0</v>
      </c>
      <c r="U649" s="3">
        <v>0</v>
      </c>
      <c r="V649" s="5">
        <f>N649/M649</f>
        <v>5500</v>
      </c>
    </row>
    <row r="650" spans="1:22" ht="25.15" customHeight="1" x14ac:dyDescent="0.25">
      <c r="A650" s="49" t="s">
        <v>1452</v>
      </c>
      <c r="B650" s="20" t="s">
        <v>1887</v>
      </c>
      <c r="C650" s="2">
        <f>D650+L650+N650+P650+R650+S650+T650+U650</f>
        <v>1897448</v>
      </c>
      <c r="D650" s="3">
        <f>SUM(E650:J650)</f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4">
        <v>0</v>
      </c>
      <c r="L650" s="3">
        <v>0</v>
      </c>
      <c r="M650" s="3">
        <v>361.6</v>
      </c>
      <c r="N650" s="3">
        <v>1897448</v>
      </c>
      <c r="O650" s="3">
        <v>0</v>
      </c>
      <c r="P650" s="3">
        <v>0</v>
      </c>
      <c r="Q650" s="3">
        <v>0</v>
      </c>
      <c r="R650" s="3">
        <f>Q650*3000</f>
        <v>0</v>
      </c>
      <c r="S650" s="3">
        <v>0</v>
      </c>
      <c r="T650" s="3">
        <v>0</v>
      </c>
      <c r="U650" s="3">
        <v>0</v>
      </c>
      <c r="V650" s="5">
        <f>N650/M650</f>
        <v>5247.3672566371679</v>
      </c>
    </row>
    <row r="651" spans="1:22" ht="40.15" customHeight="1" x14ac:dyDescent="0.25">
      <c r="A651" s="53" t="s">
        <v>272</v>
      </c>
      <c r="B651" s="53"/>
      <c r="C651" s="2">
        <f t="shared" ref="C651:U651" si="156">SUM(C652)</f>
        <v>135975.51999999999</v>
      </c>
      <c r="D651" s="2">
        <f t="shared" si="156"/>
        <v>0</v>
      </c>
      <c r="E651" s="2">
        <f t="shared" si="156"/>
        <v>0</v>
      </c>
      <c r="F651" s="2">
        <f t="shared" si="156"/>
        <v>0</v>
      </c>
      <c r="G651" s="2">
        <f t="shared" si="156"/>
        <v>0</v>
      </c>
      <c r="H651" s="2">
        <f t="shared" si="156"/>
        <v>0</v>
      </c>
      <c r="I651" s="2">
        <f t="shared" si="156"/>
        <v>0</v>
      </c>
      <c r="J651" s="2">
        <f t="shared" si="156"/>
        <v>0</v>
      </c>
      <c r="K651" s="13">
        <f t="shared" si="156"/>
        <v>0</v>
      </c>
      <c r="L651" s="2">
        <f t="shared" si="156"/>
        <v>0</v>
      </c>
      <c r="M651" s="2">
        <f t="shared" si="156"/>
        <v>0</v>
      </c>
      <c r="N651" s="2">
        <f t="shared" si="156"/>
        <v>0</v>
      </c>
      <c r="O651" s="2">
        <f t="shared" si="156"/>
        <v>0</v>
      </c>
      <c r="P651" s="2">
        <f t="shared" si="156"/>
        <v>0</v>
      </c>
      <c r="Q651" s="2">
        <f t="shared" si="156"/>
        <v>0</v>
      </c>
      <c r="R651" s="2">
        <f t="shared" si="156"/>
        <v>0</v>
      </c>
      <c r="S651" s="2">
        <f t="shared" si="156"/>
        <v>0</v>
      </c>
      <c r="T651" s="2">
        <f t="shared" si="156"/>
        <v>0</v>
      </c>
      <c r="U651" s="2">
        <f t="shared" si="156"/>
        <v>135975.51999999999</v>
      </c>
    </row>
    <row r="652" spans="1:22" ht="25.15" customHeight="1" x14ac:dyDescent="0.25">
      <c r="A652" s="49" t="s">
        <v>1453</v>
      </c>
      <c r="B652" s="1" t="s">
        <v>1902</v>
      </c>
      <c r="C652" s="2">
        <f>D652+L652+N652+P652+R652+S652+T652+U652</f>
        <v>135975.51999999999</v>
      </c>
      <c r="D652" s="3">
        <f>SUM(E652:J652)</f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4">
        <v>0</v>
      </c>
      <c r="L652" s="3">
        <v>0</v>
      </c>
      <c r="M652" s="3">
        <v>0</v>
      </c>
      <c r="N652" s="3">
        <f>M652*5500</f>
        <v>0</v>
      </c>
      <c r="O652" s="3">
        <v>0</v>
      </c>
      <c r="P652" s="3">
        <v>0</v>
      </c>
      <c r="Q652" s="3">
        <v>0</v>
      </c>
      <c r="R652" s="3">
        <f>Q652*3000</f>
        <v>0</v>
      </c>
      <c r="S652" s="3">
        <v>0</v>
      </c>
      <c r="T652" s="3">
        <v>0</v>
      </c>
      <c r="U652" s="3">
        <v>135975.51999999999</v>
      </c>
      <c r="V652" s="5" t="e">
        <f>N652/M652</f>
        <v>#DIV/0!</v>
      </c>
    </row>
    <row r="653" spans="1:22" ht="35.1" customHeight="1" x14ac:dyDescent="0.25">
      <c r="A653" s="53" t="s">
        <v>273</v>
      </c>
      <c r="B653" s="53"/>
      <c r="C653" s="2">
        <f t="shared" ref="C653:U653" si="157">SUM(C654)</f>
        <v>3360251.39</v>
      </c>
      <c r="D653" s="2">
        <f t="shared" si="157"/>
        <v>210542.89</v>
      </c>
      <c r="E653" s="2">
        <f t="shared" si="157"/>
        <v>210542.89</v>
      </c>
      <c r="F653" s="2">
        <f t="shared" si="157"/>
        <v>0</v>
      </c>
      <c r="G653" s="2">
        <f t="shared" si="157"/>
        <v>0</v>
      </c>
      <c r="H653" s="2">
        <f t="shared" si="157"/>
        <v>0</v>
      </c>
      <c r="I653" s="2">
        <f t="shared" si="157"/>
        <v>0</v>
      </c>
      <c r="J653" s="2">
        <f t="shared" si="157"/>
        <v>0</v>
      </c>
      <c r="K653" s="13">
        <f t="shared" si="157"/>
        <v>0</v>
      </c>
      <c r="L653" s="2">
        <f t="shared" si="157"/>
        <v>0</v>
      </c>
      <c r="M653" s="2">
        <f t="shared" si="157"/>
        <v>372</v>
      </c>
      <c r="N653" s="2">
        <f t="shared" si="157"/>
        <v>1857992.69</v>
      </c>
      <c r="O653" s="2">
        <f t="shared" si="157"/>
        <v>0</v>
      </c>
      <c r="P653" s="2">
        <f t="shared" si="157"/>
        <v>0</v>
      </c>
      <c r="Q653" s="2">
        <f t="shared" si="157"/>
        <v>449.2</v>
      </c>
      <c r="R653" s="2">
        <f t="shared" si="157"/>
        <v>1170166</v>
      </c>
      <c r="S653" s="2">
        <f t="shared" si="157"/>
        <v>0</v>
      </c>
      <c r="T653" s="2">
        <f t="shared" si="157"/>
        <v>0</v>
      </c>
      <c r="U653" s="2">
        <f t="shared" si="157"/>
        <v>121549.81</v>
      </c>
      <c r="V653" s="17">
        <f>C653</f>
        <v>3360251.39</v>
      </c>
    </row>
    <row r="654" spans="1:22" ht="24" customHeight="1" x14ac:dyDescent="0.25">
      <c r="A654" s="48" t="s">
        <v>1454</v>
      </c>
      <c r="B654" s="20" t="s">
        <v>1903</v>
      </c>
      <c r="C654" s="2">
        <f>D654+L654+N654+P654+R654+S654+T654+U654</f>
        <v>3360251.39</v>
      </c>
      <c r="D654" s="3">
        <f>SUM(E654:J654)</f>
        <v>210542.89</v>
      </c>
      <c r="E654" s="3">
        <v>210542.89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0">
        <v>0</v>
      </c>
      <c r="L654" s="9">
        <v>0</v>
      </c>
      <c r="M654" s="9">
        <v>372</v>
      </c>
      <c r="N654" s="3">
        <v>1857992.69</v>
      </c>
      <c r="O654" s="9">
        <v>0</v>
      </c>
      <c r="P654" s="9">
        <v>0</v>
      </c>
      <c r="Q654" s="9">
        <v>449.2</v>
      </c>
      <c r="R654" s="9">
        <v>1170166</v>
      </c>
      <c r="S654" s="9">
        <v>0</v>
      </c>
      <c r="T654" s="9">
        <v>0</v>
      </c>
      <c r="U654" s="9">
        <v>121549.81</v>
      </c>
      <c r="V654" s="5">
        <f>N654/M654</f>
        <v>4994.6040053763436</v>
      </c>
    </row>
    <row r="655" spans="1:22" ht="40.15" customHeight="1" x14ac:dyDescent="0.25">
      <c r="A655" s="53" t="s">
        <v>274</v>
      </c>
      <c r="B655" s="53"/>
      <c r="C655" s="2">
        <f t="shared" ref="C655:U655" si="158">SUM(C656:C657)</f>
        <v>23757056.829999998</v>
      </c>
      <c r="D655" s="2">
        <f t="shared" si="158"/>
        <v>1892872.09</v>
      </c>
      <c r="E655" s="2">
        <f t="shared" si="158"/>
        <v>639576.05000000005</v>
      </c>
      <c r="F655" s="2">
        <f t="shared" si="158"/>
        <v>945793.27</v>
      </c>
      <c r="G655" s="2">
        <f t="shared" si="158"/>
        <v>106304.81</v>
      </c>
      <c r="H655" s="2">
        <f t="shared" si="158"/>
        <v>120763.15</v>
      </c>
      <c r="I655" s="2">
        <f t="shared" si="158"/>
        <v>80434.81</v>
      </c>
      <c r="J655" s="2">
        <f t="shared" si="158"/>
        <v>0</v>
      </c>
      <c r="K655" s="13">
        <f t="shared" si="158"/>
        <v>0</v>
      </c>
      <c r="L655" s="2">
        <f t="shared" si="158"/>
        <v>0</v>
      </c>
      <c r="M655" s="2">
        <f t="shared" si="158"/>
        <v>1921.59</v>
      </c>
      <c r="N655" s="2">
        <f t="shared" si="158"/>
        <v>10567276.800000001</v>
      </c>
      <c r="O655" s="2">
        <f t="shared" si="158"/>
        <v>0</v>
      </c>
      <c r="P655" s="2">
        <f t="shared" si="158"/>
        <v>0</v>
      </c>
      <c r="Q655" s="2">
        <f t="shared" si="158"/>
        <v>4702.6499999999996</v>
      </c>
      <c r="R655" s="2">
        <f t="shared" si="158"/>
        <v>11164609.199999999</v>
      </c>
      <c r="S655" s="2">
        <f t="shared" si="158"/>
        <v>0</v>
      </c>
      <c r="T655" s="2">
        <f t="shared" si="158"/>
        <v>0</v>
      </c>
      <c r="U655" s="2">
        <f t="shared" si="158"/>
        <v>132298.74</v>
      </c>
    </row>
    <row r="656" spans="1:22" ht="24" customHeight="1" x14ac:dyDescent="0.25">
      <c r="A656" s="49" t="s">
        <v>1455</v>
      </c>
      <c r="B656" s="20" t="s">
        <v>736</v>
      </c>
      <c r="C656" s="2">
        <f>D656+L656+N656+P656+R656+S656+T656+U656</f>
        <v>2025170.83</v>
      </c>
      <c r="D656" s="3">
        <f>SUM(E656:J656)</f>
        <v>1892872.09</v>
      </c>
      <c r="E656" s="3">
        <v>639576.05000000005</v>
      </c>
      <c r="F656" s="3">
        <v>945793.27</v>
      </c>
      <c r="G656" s="3">
        <v>106304.81</v>
      </c>
      <c r="H656" s="3">
        <v>120763.15</v>
      </c>
      <c r="I656" s="3">
        <v>80434.81</v>
      </c>
      <c r="J656" s="3">
        <f>350*0</f>
        <v>0</v>
      </c>
      <c r="K656" s="4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132298.74</v>
      </c>
      <c r="V656" s="5" t="e">
        <f>N656/M656</f>
        <v>#DIV/0!</v>
      </c>
    </row>
    <row r="657" spans="1:22" ht="24" customHeight="1" x14ac:dyDescent="0.25">
      <c r="A657" s="49" t="s">
        <v>1456</v>
      </c>
      <c r="B657" s="20" t="s">
        <v>275</v>
      </c>
      <c r="C657" s="2">
        <f>D657+L657+N657+P657+R657+S657+T657+U657</f>
        <v>21731886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1921.59</v>
      </c>
      <c r="N657" s="3">
        <v>10567276.800000001</v>
      </c>
      <c r="O657" s="3">
        <v>0</v>
      </c>
      <c r="P657" s="3">
        <v>0</v>
      </c>
      <c r="Q657" s="3">
        <v>4702.6499999999996</v>
      </c>
      <c r="R657" s="3">
        <v>11164609.199999999</v>
      </c>
      <c r="S657" s="3">
        <v>0</v>
      </c>
      <c r="T657" s="3">
        <v>0</v>
      </c>
      <c r="U657" s="3">
        <v>0</v>
      </c>
      <c r="V657" s="5">
        <f>N657/M657</f>
        <v>5499.2359452328546</v>
      </c>
    </row>
    <row r="658" spans="1:22" ht="40.15" customHeight="1" x14ac:dyDescent="0.25">
      <c r="A658" s="53" t="s">
        <v>907</v>
      </c>
      <c r="B658" s="53"/>
      <c r="C658" s="2">
        <f t="shared" ref="C658:U658" si="159">SUM(C659:C671)</f>
        <v>60563369.990000002</v>
      </c>
      <c r="D658" s="2">
        <f t="shared" si="159"/>
        <v>8654544.8000000007</v>
      </c>
      <c r="E658" s="2">
        <f t="shared" si="159"/>
        <v>1420077</v>
      </c>
      <c r="F658" s="2">
        <f t="shared" si="159"/>
        <v>5745657</v>
      </c>
      <c r="G658" s="2">
        <f t="shared" si="159"/>
        <v>421925.6</v>
      </c>
      <c r="H658" s="2">
        <f t="shared" si="159"/>
        <v>0</v>
      </c>
      <c r="I658" s="2">
        <f t="shared" si="159"/>
        <v>1066885.2</v>
      </c>
      <c r="J658" s="2">
        <f t="shared" si="159"/>
        <v>0</v>
      </c>
      <c r="K658" s="13">
        <f t="shared" si="159"/>
        <v>6</v>
      </c>
      <c r="L658" s="2">
        <f t="shared" si="159"/>
        <v>10694764.24</v>
      </c>
      <c r="M658" s="2">
        <f t="shared" si="159"/>
        <v>2731.3</v>
      </c>
      <c r="N658" s="2">
        <f t="shared" si="159"/>
        <v>14673068.85</v>
      </c>
      <c r="O658" s="2">
        <f t="shared" si="159"/>
        <v>0</v>
      </c>
      <c r="P658" s="2">
        <f t="shared" si="159"/>
        <v>0</v>
      </c>
      <c r="Q658" s="2">
        <f t="shared" si="159"/>
        <v>8620.5</v>
      </c>
      <c r="R658" s="2">
        <f t="shared" si="159"/>
        <v>24698198.800000001</v>
      </c>
      <c r="S658" s="2">
        <f t="shared" si="159"/>
        <v>0</v>
      </c>
      <c r="T658" s="2">
        <f t="shared" si="159"/>
        <v>0</v>
      </c>
      <c r="U658" s="2">
        <f t="shared" si="159"/>
        <v>1842793.3</v>
      </c>
    </row>
    <row r="659" spans="1:22" ht="24" customHeight="1" x14ac:dyDescent="0.25">
      <c r="A659" s="49" t="s">
        <v>1457</v>
      </c>
      <c r="B659" s="20" t="s">
        <v>813</v>
      </c>
      <c r="C659" s="2">
        <f t="shared" ref="C659:C671" si="160">D659+L659+N659+P659+R659+S659+T659+U659</f>
        <v>4279515.25</v>
      </c>
      <c r="D659" s="3">
        <f t="shared" ref="D659:D671" si="161">SUM(E659:J659)</f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4">
        <v>0</v>
      </c>
      <c r="L659" s="3">
        <v>0</v>
      </c>
      <c r="M659" s="9">
        <v>823.6</v>
      </c>
      <c r="N659" s="9">
        <v>4279515.25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5">
        <f t="shared" ref="V659:V671" si="162">N659/M659</f>
        <v>5196.1088513841669</v>
      </c>
    </row>
    <row r="660" spans="1:22" ht="24" customHeight="1" x14ac:dyDescent="0.25">
      <c r="A660" s="49" t="s">
        <v>1458</v>
      </c>
      <c r="B660" s="20" t="s">
        <v>287</v>
      </c>
      <c r="C660" s="2">
        <f t="shared" si="160"/>
        <v>2982065.3200000003</v>
      </c>
      <c r="D660" s="3">
        <f t="shared" si="161"/>
        <v>681004.8</v>
      </c>
      <c r="E660" s="3">
        <v>0</v>
      </c>
      <c r="F660" s="3">
        <v>522819.6</v>
      </c>
      <c r="G660" s="3">
        <v>56740.800000000003</v>
      </c>
      <c r="H660" s="3">
        <f t="shared" ref="H660:H666" si="163">400*0</f>
        <v>0</v>
      </c>
      <c r="I660" s="3">
        <v>101444.4</v>
      </c>
      <c r="J660" s="3">
        <v>0</v>
      </c>
      <c r="K660" s="4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721</v>
      </c>
      <c r="R660" s="3">
        <v>2161953.6</v>
      </c>
      <c r="S660" s="3">
        <v>0</v>
      </c>
      <c r="T660" s="3">
        <v>0</v>
      </c>
      <c r="U660" s="3">
        <v>139106.92000000001</v>
      </c>
      <c r="V660" s="5" t="e">
        <f t="shared" si="162"/>
        <v>#DIV/0!</v>
      </c>
    </row>
    <row r="661" spans="1:22" ht="24" customHeight="1" x14ac:dyDescent="0.25">
      <c r="A661" s="49" t="s">
        <v>1459</v>
      </c>
      <c r="B661" s="20" t="s">
        <v>288</v>
      </c>
      <c r="C661" s="2">
        <f t="shared" si="160"/>
        <v>2995278.7800000003</v>
      </c>
      <c r="D661" s="3">
        <f t="shared" si="161"/>
        <v>711931.20000000007</v>
      </c>
      <c r="E661" s="3">
        <v>0</v>
      </c>
      <c r="F661" s="3">
        <v>534177.6</v>
      </c>
      <c r="G661" s="3">
        <v>60562.8</v>
      </c>
      <c r="H661" s="3">
        <f t="shared" si="163"/>
        <v>0</v>
      </c>
      <c r="I661" s="3">
        <v>117190.8</v>
      </c>
      <c r="J661" s="3">
        <v>0</v>
      </c>
      <c r="K661" s="4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716</v>
      </c>
      <c r="R661" s="3">
        <v>2142830.4</v>
      </c>
      <c r="S661" s="3">
        <v>0</v>
      </c>
      <c r="T661" s="3">
        <v>0</v>
      </c>
      <c r="U661" s="3">
        <v>140517.18</v>
      </c>
      <c r="V661" s="5" t="e">
        <f t="shared" si="162"/>
        <v>#DIV/0!</v>
      </c>
    </row>
    <row r="662" spans="1:22" ht="24" customHeight="1" x14ac:dyDescent="0.25">
      <c r="A662" s="49" t="s">
        <v>1460</v>
      </c>
      <c r="B662" s="20" t="s">
        <v>289</v>
      </c>
      <c r="C662" s="2">
        <f t="shared" si="160"/>
        <v>2276052.2199999997</v>
      </c>
      <c r="D662" s="3">
        <f t="shared" si="161"/>
        <v>0</v>
      </c>
      <c r="E662" s="3">
        <v>0</v>
      </c>
      <c r="F662" s="3">
        <v>0</v>
      </c>
      <c r="G662" s="3">
        <v>0</v>
      </c>
      <c r="H662" s="3">
        <f t="shared" si="163"/>
        <v>0</v>
      </c>
      <c r="I662" s="3">
        <v>0</v>
      </c>
      <c r="J662" s="3">
        <v>0</v>
      </c>
      <c r="K662" s="4">
        <v>0</v>
      </c>
      <c r="L662" s="3">
        <v>0</v>
      </c>
      <c r="M662" s="3">
        <v>0</v>
      </c>
      <c r="N662" s="3">
        <f>M662*5500</f>
        <v>0</v>
      </c>
      <c r="O662" s="3">
        <v>0</v>
      </c>
      <c r="P662" s="3">
        <v>0</v>
      </c>
      <c r="Q662" s="3">
        <v>721</v>
      </c>
      <c r="R662" s="3">
        <v>2135912.4</v>
      </c>
      <c r="S662" s="3">
        <v>0</v>
      </c>
      <c r="T662" s="3">
        <v>0</v>
      </c>
      <c r="U662" s="3">
        <v>140139.82</v>
      </c>
      <c r="V662" s="5" t="e">
        <f t="shared" si="162"/>
        <v>#DIV/0!</v>
      </c>
    </row>
    <row r="663" spans="1:22" ht="24" customHeight="1" x14ac:dyDescent="0.25">
      <c r="A663" s="49" t="s">
        <v>1461</v>
      </c>
      <c r="B663" s="20" t="s">
        <v>290</v>
      </c>
      <c r="C663" s="2">
        <f t="shared" si="160"/>
        <v>2263189.4299999997</v>
      </c>
      <c r="D663" s="3">
        <f t="shared" si="161"/>
        <v>0</v>
      </c>
      <c r="E663" s="3">
        <v>0</v>
      </c>
      <c r="F663" s="3">
        <v>0</v>
      </c>
      <c r="G663" s="3">
        <v>0</v>
      </c>
      <c r="H663" s="3">
        <f t="shared" si="163"/>
        <v>0</v>
      </c>
      <c r="I663" s="3">
        <v>0</v>
      </c>
      <c r="J663" s="3">
        <v>0</v>
      </c>
      <c r="K663" s="4">
        <v>0</v>
      </c>
      <c r="L663" s="3">
        <v>0</v>
      </c>
      <c r="M663" s="3">
        <v>0</v>
      </c>
      <c r="N663" s="3">
        <f>M663*5500</f>
        <v>0</v>
      </c>
      <c r="O663" s="3">
        <v>0</v>
      </c>
      <c r="P663" s="3">
        <v>0</v>
      </c>
      <c r="Q663" s="3">
        <v>708</v>
      </c>
      <c r="R663" s="3">
        <v>2123228.4</v>
      </c>
      <c r="S663" s="3">
        <v>0</v>
      </c>
      <c r="T663" s="3">
        <v>0</v>
      </c>
      <c r="U663" s="3">
        <v>139961.03</v>
      </c>
      <c r="V663" s="5" t="e">
        <f t="shared" si="162"/>
        <v>#DIV/0!</v>
      </c>
    </row>
    <row r="664" spans="1:22" ht="24" customHeight="1" x14ac:dyDescent="0.25">
      <c r="A664" s="49" t="s">
        <v>1462</v>
      </c>
      <c r="B664" s="20" t="s">
        <v>291</v>
      </c>
      <c r="C664" s="2">
        <f t="shared" si="160"/>
        <v>2616397.7299999995</v>
      </c>
      <c r="D664" s="3">
        <f t="shared" si="161"/>
        <v>281860.8</v>
      </c>
      <c r="E664" s="3">
        <v>0</v>
      </c>
      <c r="F664" s="3">
        <v>281860.8</v>
      </c>
      <c r="G664" s="3">
        <v>0</v>
      </c>
      <c r="H664" s="3">
        <f t="shared" si="163"/>
        <v>0</v>
      </c>
      <c r="I664" s="3">
        <v>0</v>
      </c>
      <c r="J664" s="3">
        <v>0</v>
      </c>
      <c r="K664" s="4">
        <v>0</v>
      </c>
      <c r="L664" s="3">
        <v>0</v>
      </c>
      <c r="M664" s="3">
        <v>0</v>
      </c>
      <c r="N664" s="3">
        <f>M664*5500</f>
        <v>0</v>
      </c>
      <c r="O664" s="3">
        <v>0</v>
      </c>
      <c r="P664" s="3">
        <v>0</v>
      </c>
      <c r="Q664" s="3">
        <v>732</v>
      </c>
      <c r="R664" s="3">
        <v>2195608.7999999998</v>
      </c>
      <c r="S664" s="3">
        <v>0</v>
      </c>
      <c r="T664" s="3">
        <v>0</v>
      </c>
      <c r="U664" s="3">
        <v>138928.13</v>
      </c>
      <c r="V664" s="5" t="e">
        <f t="shared" si="162"/>
        <v>#DIV/0!</v>
      </c>
    </row>
    <row r="665" spans="1:22" ht="24" customHeight="1" x14ac:dyDescent="0.25">
      <c r="A665" s="49" t="s">
        <v>1463</v>
      </c>
      <c r="B665" s="20" t="s">
        <v>293</v>
      </c>
      <c r="C665" s="2">
        <f t="shared" si="160"/>
        <v>1847307.2</v>
      </c>
      <c r="D665" s="3">
        <f t="shared" si="161"/>
        <v>617104</v>
      </c>
      <c r="E665" s="3">
        <f>350*458.6</f>
        <v>160510</v>
      </c>
      <c r="F665" s="3">
        <v>456594</v>
      </c>
      <c r="G665" s="3">
        <v>0</v>
      </c>
      <c r="H665" s="3">
        <f t="shared" si="163"/>
        <v>0</v>
      </c>
      <c r="I665" s="3">
        <v>0</v>
      </c>
      <c r="J665" s="3">
        <v>0</v>
      </c>
      <c r="K665" s="4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492.6</v>
      </c>
      <c r="R665" s="3">
        <v>1130203.2</v>
      </c>
      <c r="S665" s="3">
        <v>0</v>
      </c>
      <c r="T665" s="3">
        <v>0</v>
      </c>
      <c r="U665" s="3">
        <v>100000</v>
      </c>
      <c r="V665" s="5" t="e">
        <f t="shared" si="162"/>
        <v>#DIV/0!</v>
      </c>
    </row>
    <row r="666" spans="1:22" ht="24" customHeight="1" x14ac:dyDescent="0.25">
      <c r="A666" s="49" t="s">
        <v>1464</v>
      </c>
      <c r="B666" s="20" t="s">
        <v>294</v>
      </c>
      <c r="C666" s="2">
        <f t="shared" si="160"/>
        <v>2132641.04</v>
      </c>
      <c r="D666" s="3">
        <f t="shared" si="161"/>
        <v>0</v>
      </c>
      <c r="E666" s="3">
        <v>0</v>
      </c>
      <c r="F666" s="3">
        <v>0</v>
      </c>
      <c r="G666" s="3">
        <v>0</v>
      </c>
      <c r="H666" s="3">
        <f t="shared" si="163"/>
        <v>0</v>
      </c>
      <c r="I666" s="3">
        <v>0</v>
      </c>
      <c r="J666" s="3">
        <v>0</v>
      </c>
      <c r="K666" s="4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902.98</v>
      </c>
      <c r="R666" s="3">
        <v>2011242</v>
      </c>
      <c r="S666" s="3">
        <v>0</v>
      </c>
      <c r="T666" s="3">
        <v>0</v>
      </c>
      <c r="U666" s="3">
        <v>121399.03999999999</v>
      </c>
      <c r="V666" s="5" t="e">
        <f t="shared" si="162"/>
        <v>#DIV/0!</v>
      </c>
    </row>
    <row r="667" spans="1:22" ht="24" customHeight="1" x14ac:dyDescent="0.25">
      <c r="A667" s="49" t="s">
        <v>1465</v>
      </c>
      <c r="B667" s="20" t="s">
        <v>295</v>
      </c>
      <c r="C667" s="2">
        <f t="shared" si="160"/>
        <v>12333260.310000001</v>
      </c>
      <c r="D667" s="3">
        <f t="shared" si="161"/>
        <v>3239286</v>
      </c>
      <c r="E667" s="3">
        <v>614379</v>
      </c>
      <c r="F667" s="3">
        <v>1990170</v>
      </c>
      <c r="G667" s="3">
        <v>160887</v>
      </c>
      <c r="H667" s="3">
        <v>0</v>
      </c>
      <c r="I667" s="3">
        <v>473850</v>
      </c>
      <c r="J667" s="3">
        <v>0</v>
      </c>
      <c r="K667" s="4">
        <v>0</v>
      </c>
      <c r="L667" s="3">
        <v>0</v>
      </c>
      <c r="M667" s="3">
        <v>746</v>
      </c>
      <c r="N667" s="3">
        <v>4102318.6</v>
      </c>
      <c r="O667" s="3">
        <v>0</v>
      </c>
      <c r="P667" s="3">
        <v>0</v>
      </c>
      <c r="Q667" s="3">
        <v>1633</v>
      </c>
      <c r="R667" s="3">
        <v>4815460</v>
      </c>
      <c r="S667" s="3">
        <v>0</v>
      </c>
      <c r="T667" s="3">
        <v>0</v>
      </c>
      <c r="U667" s="3">
        <v>176195.71</v>
      </c>
      <c r="V667" s="5">
        <f t="shared" si="162"/>
        <v>5499.0865951742626</v>
      </c>
    </row>
    <row r="668" spans="1:22" ht="24" customHeight="1" x14ac:dyDescent="0.25">
      <c r="A668" s="49" t="s">
        <v>1466</v>
      </c>
      <c r="B668" s="20" t="s">
        <v>296</v>
      </c>
      <c r="C668" s="2">
        <f t="shared" si="160"/>
        <v>3878279.6</v>
      </c>
      <c r="D668" s="3">
        <f t="shared" si="161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4">
        <v>0</v>
      </c>
      <c r="L668" s="3">
        <v>0</v>
      </c>
      <c r="M668" s="3">
        <v>409.7</v>
      </c>
      <c r="N668" s="3">
        <v>2167000</v>
      </c>
      <c r="O668" s="3">
        <v>0</v>
      </c>
      <c r="P668" s="3">
        <v>0</v>
      </c>
      <c r="Q668" s="3">
        <v>534.63</v>
      </c>
      <c r="R668" s="3">
        <v>1603890</v>
      </c>
      <c r="S668" s="3">
        <v>0</v>
      </c>
      <c r="T668" s="3">
        <v>0</v>
      </c>
      <c r="U668" s="3">
        <v>107389.6</v>
      </c>
      <c r="V668" s="5">
        <f t="shared" si="162"/>
        <v>5289.2360263607516</v>
      </c>
    </row>
    <row r="669" spans="1:22" ht="24" customHeight="1" x14ac:dyDescent="0.25">
      <c r="A669" s="49" t="s">
        <v>1467</v>
      </c>
      <c r="B669" s="20" t="s">
        <v>297</v>
      </c>
      <c r="C669" s="2">
        <f t="shared" si="160"/>
        <v>11801658.710000001</v>
      </c>
      <c r="D669" s="3">
        <f t="shared" si="161"/>
        <v>3123358</v>
      </c>
      <c r="E669" s="3">
        <v>645188</v>
      </c>
      <c r="F669" s="3">
        <v>1960035</v>
      </c>
      <c r="G669" s="3">
        <v>143735</v>
      </c>
      <c r="H669" s="3">
        <f>400*0</f>
        <v>0</v>
      </c>
      <c r="I669" s="3">
        <v>374400</v>
      </c>
      <c r="J669" s="3">
        <v>0</v>
      </c>
      <c r="K669" s="4">
        <v>0</v>
      </c>
      <c r="L669" s="3">
        <v>0</v>
      </c>
      <c r="M669" s="3">
        <v>752</v>
      </c>
      <c r="N669" s="3">
        <v>4124235</v>
      </c>
      <c r="O669" s="3">
        <v>0</v>
      </c>
      <c r="P669" s="3">
        <v>0</v>
      </c>
      <c r="Q669" s="3">
        <v>1459.29</v>
      </c>
      <c r="R669" s="3">
        <v>4377870</v>
      </c>
      <c r="S669" s="3">
        <v>0</v>
      </c>
      <c r="T669" s="3">
        <v>0</v>
      </c>
      <c r="U669" s="3">
        <v>176195.71</v>
      </c>
      <c r="V669" s="5">
        <f t="shared" si="162"/>
        <v>5484.3550531914898</v>
      </c>
    </row>
    <row r="670" spans="1:22" ht="24" customHeight="1" x14ac:dyDescent="0.25">
      <c r="A670" s="49" t="s">
        <v>1468</v>
      </c>
      <c r="B670" s="29" t="s">
        <v>914</v>
      </c>
      <c r="C670" s="2">
        <f t="shared" si="160"/>
        <v>462960.16</v>
      </c>
      <c r="D670" s="3">
        <f t="shared" si="161"/>
        <v>0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4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0">
        <v>0</v>
      </c>
      <c r="R670" s="9">
        <v>0</v>
      </c>
      <c r="S670" s="3">
        <v>0</v>
      </c>
      <c r="T670" s="3">
        <v>0</v>
      </c>
      <c r="U670" s="3">
        <v>462960.16</v>
      </c>
      <c r="V670" s="5" t="e">
        <f t="shared" si="162"/>
        <v>#DIV/0!</v>
      </c>
    </row>
    <row r="671" spans="1:22" ht="24" customHeight="1" x14ac:dyDescent="0.25">
      <c r="A671" s="49" t="s">
        <v>1469</v>
      </c>
      <c r="B671" s="20" t="s">
        <v>310</v>
      </c>
      <c r="C671" s="2">
        <f t="shared" si="160"/>
        <v>10694764.24</v>
      </c>
      <c r="D671" s="3">
        <f t="shared" si="161"/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4">
        <v>6</v>
      </c>
      <c r="L671" s="3">
        <v>10694764.24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5" t="e">
        <f t="shared" si="162"/>
        <v>#DIV/0!</v>
      </c>
    </row>
    <row r="672" spans="1:22" ht="45" customHeight="1" x14ac:dyDescent="0.25">
      <c r="A672" s="53" t="s">
        <v>313</v>
      </c>
      <c r="B672" s="53"/>
      <c r="C672" s="2">
        <f>SUM(C673)</f>
        <v>1184924.3999999999</v>
      </c>
      <c r="D672" s="2">
        <f t="shared" ref="D672:U672" si="164">SUM(D673:D673)</f>
        <v>0</v>
      </c>
      <c r="E672" s="2">
        <f t="shared" si="164"/>
        <v>0</v>
      </c>
      <c r="F672" s="2">
        <f t="shared" si="164"/>
        <v>0</v>
      </c>
      <c r="G672" s="2">
        <f t="shared" si="164"/>
        <v>0</v>
      </c>
      <c r="H672" s="2">
        <f t="shared" si="164"/>
        <v>0</v>
      </c>
      <c r="I672" s="2">
        <f t="shared" si="164"/>
        <v>0</v>
      </c>
      <c r="J672" s="2">
        <f t="shared" si="164"/>
        <v>0</v>
      </c>
      <c r="K672" s="13">
        <f t="shared" si="164"/>
        <v>0</v>
      </c>
      <c r="L672" s="2">
        <f t="shared" si="164"/>
        <v>0</v>
      </c>
      <c r="M672" s="2">
        <f t="shared" si="164"/>
        <v>330.83</v>
      </c>
      <c r="N672" s="2">
        <f t="shared" si="164"/>
        <v>1184924.3999999999</v>
      </c>
      <c r="O672" s="2">
        <f t="shared" si="164"/>
        <v>0</v>
      </c>
      <c r="P672" s="2">
        <f t="shared" si="164"/>
        <v>0</v>
      </c>
      <c r="Q672" s="2">
        <f t="shared" si="164"/>
        <v>0</v>
      </c>
      <c r="R672" s="2">
        <f t="shared" si="164"/>
        <v>0</v>
      </c>
      <c r="S672" s="2">
        <f t="shared" si="164"/>
        <v>0</v>
      </c>
      <c r="T672" s="2">
        <f t="shared" si="164"/>
        <v>0</v>
      </c>
      <c r="U672" s="2">
        <f t="shared" si="164"/>
        <v>0</v>
      </c>
      <c r="V672" s="17">
        <f>C672</f>
        <v>1184924.3999999999</v>
      </c>
    </row>
    <row r="673" spans="1:22" ht="25.15" customHeight="1" x14ac:dyDescent="0.25">
      <c r="A673" s="49" t="s">
        <v>1470</v>
      </c>
      <c r="B673" s="20" t="s">
        <v>853</v>
      </c>
      <c r="C673" s="2">
        <f>D673+L673+N673+P673+R673+S673+T673+U673</f>
        <v>1184924.3999999999</v>
      </c>
      <c r="D673" s="3">
        <f>SUM(E673:J673)</f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4">
        <v>0</v>
      </c>
      <c r="L673" s="3">
        <v>0</v>
      </c>
      <c r="M673" s="3">
        <v>330.83</v>
      </c>
      <c r="N673" s="3">
        <v>1184924.3999999999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5">
        <f>N673/M673</f>
        <v>3581.6715533657771</v>
      </c>
    </row>
    <row r="674" spans="1:22" ht="45" customHeight="1" x14ac:dyDescent="0.25">
      <c r="A674" s="53" t="s">
        <v>312</v>
      </c>
      <c r="B674" s="53"/>
      <c r="C674" s="2">
        <f t="shared" ref="C674:U674" si="165">SUM(C675)</f>
        <v>3335222.4</v>
      </c>
      <c r="D674" s="2">
        <f t="shared" si="165"/>
        <v>0</v>
      </c>
      <c r="E674" s="2">
        <f t="shared" si="165"/>
        <v>0</v>
      </c>
      <c r="F674" s="2">
        <f t="shared" si="165"/>
        <v>0</v>
      </c>
      <c r="G674" s="2">
        <f t="shared" si="165"/>
        <v>0</v>
      </c>
      <c r="H674" s="2">
        <f t="shared" si="165"/>
        <v>0</v>
      </c>
      <c r="I674" s="2">
        <f t="shared" si="165"/>
        <v>0</v>
      </c>
      <c r="J674" s="2">
        <f t="shared" si="165"/>
        <v>0</v>
      </c>
      <c r="K674" s="13">
        <f t="shared" si="165"/>
        <v>0</v>
      </c>
      <c r="L674" s="2">
        <f t="shared" si="165"/>
        <v>0</v>
      </c>
      <c r="M674" s="2">
        <f t="shared" si="165"/>
        <v>960.29</v>
      </c>
      <c r="N674" s="2">
        <f t="shared" si="165"/>
        <v>3335222.4</v>
      </c>
      <c r="O674" s="2">
        <f t="shared" si="165"/>
        <v>0</v>
      </c>
      <c r="P674" s="2">
        <f t="shared" si="165"/>
        <v>0</v>
      </c>
      <c r="Q674" s="2">
        <f t="shared" si="165"/>
        <v>0</v>
      </c>
      <c r="R674" s="2">
        <f t="shared" si="165"/>
        <v>0</v>
      </c>
      <c r="S674" s="2">
        <f t="shared" si="165"/>
        <v>0</v>
      </c>
      <c r="T674" s="2">
        <f t="shared" si="165"/>
        <v>0</v>
      </c>
      <c r="U674" s="2">
        <f t="shared" si="165"/>
        <v>0</v>
      </c>
      <c r="V674" s="17">
        <f>C674</f>
        <v>3335222.4</v>
      </c>
    </row>
    <row r="675" spans="1:22" ht="25.15" customHeight="1" x14ac:dyDescent="0.25">
      <c r="A675" s="49" t="s">
        <v>1471</v>
      </c>
      <c r="B675" s="31" t="s">
        <v>854</v>
      </c>
      <c r="C675" s="2">
        <f>D675+L675+N675+P675+R675+S675+T675+U675</f>
        <v>3335222.4</v>
      </c>
      <c r="D675" s="3">
        <f>SUM(E675:J675)</f>
        <v>0</v>
      </c>
      <c r="E675" s="3">
        <v>0</v>
      </c>
      <c r="F675" s="3">
        <f>1050*0</f>
        <v>0</v>
      </c>
      <c r="G675" s="3">
        <f>350*0</f>
        <v>0</v>
      </c>
      <c r="H675" s="3">
        <f>400*0</f>
        <v>0</v>
      </c>
      <c r="I675" s="3">
        <f>250*0</f>
        <v>0</v>
      </c>
      <c r="J675" s="3">
        <v>0</v>
      </c>
      <c r="K675" s="4">
        <v>0</v>
      </c>
      <c r="L675" s="3">
        <v>0</v>
      </c>
      <c r="M675" s="3">
        <v>960.29</v>
      </c>
      <c r="N675" s="3">
        <v>3335222.4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5">
        <f>N675/M675</f>
        <v>3473.1408220433409</v>
      </c>
    </row>
    <row r="676" spans="1:22" s="16" customFormat="1" ht="24.95" customHeight="1" x14ac:dyDescent="0.25">
      <c r="A676" s="59" t="s">
        <v>166</v>
      </c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15"/>
    </row>
    <row r="677" spans="1:22" ht="24.95" customHeight="1" x14ac:dyDescent="0.25">
      <c r="A677" s="60" t="s">
        <v>167</v>
      </c>
      <c r="B677" s="60"/>
      <c r="C677" s="2">
        <f>C678+C682+C705+C708+C711+C714+C716+C720+C722+C724+C727+C732+C734+C739+C741+C747+C749+C751+C753+C755+C757+C760+C762+C766+C768+C770+C782+C784+C794+C803+C807+C824+C826+C829+C831+C833+C1043+C1045+C1047+C1049+C1051+C1054+C1056+C1060+C1066+C1068+C1072+C1074+C1076+C1078+C1082+C1084+C1086+C1088+C1112+C1116+C1118</f>
        <v>1435336884.3500001</v>
      </c>
      <c r="D677" s="2">
        <f t="shared" ref="D677:U677" si="166">D678+D682+D705+D708+D711+D714+D716+D720+D722+D724+D727+D732+D734+D739+D741+D747+D749+D751+D753+D755+D757+D760+D762+D766+D768+D770+D782+D784+D794+D803+D807+D824+D826+D829+D831+D833+D1043+D1045+D1047+D1049+D1051+D1054+D1056+D1060+D1066+D1068+D1072+D1074+D1076+D1078+D1082+D1084+D1086+D1088+D1112+D1116+D1118</f>
        <v>190479425.48999998</v>
      </c>
      <c r="E677" s="2">
        <f t="shared" si="166"/>
        <v>62285172.999999993</v>
      </c>
      <c r="F677" s="2">
        <f t="shared" si="166"/>
        <v>84889831.209999993</v>
      </c>
      <c r="G677" s="2">
        <f t="shared" si="166"/>
        <v>17327476.810000002</v>
      </c>
      <c r="H677" s="2">
        <f t="shared" si="166"/>
        <v>12859911.060000002</v>
      </c>
      <c r="I677" s="2">
        <f t="shared" si="166"/>
        <v>13117033.41</v>
      </c>
      <c r="J677" s="2">
        <f t="shared" si="166"/>
        <v>0</v>
      </c>
      <c r="K677" s="43">
        <f t="shared" si="166"/>
        <v>4</v>
      </c>
      <c r="L677" s="2">
        <f t="shared" si="166"/>
        <v>10183681.01</v>
      </c>
      <c r="M677" s="2">
        <f t="shared" si="166"/>
        <v>157668.00000000003</v>
      </c>
      <c r="N677" s="2">
        <f t="shared" si="166"/>
        <v>918207455.73999977</v>
      </c>
      <c r="O677" s="2">
        <f t="shared" si="166"/>
        <v>2228.8000000000002</v>
      </c>
      <c r="P677" s="2">
        <f t="shared" si="166"/>
        <v>1517973.34</v>
      </c>
      <c r="Q677" s="2">
        <f t="shared" si="166"/>
        <v>96135.81</v>
      </c>
      <c r="R677" s="2">
        <f t="shared" si="166"/>
        <v>285721118.06999993</v>
      </c>
      <c r="S677" s="2">
        <f t="shared" si="166"/>
        <v>0</v>
      </c>
      <c r="T677" s="2">
        <f t="shared" si="166"/>
        <v>0</v>
      </c>
      <c r="U677" s="2">
        <f t="shared" si="166"/>
        <v>29227230.699999999</v>
      </c>
    </row>
    <row r="678" spans="1:22" ht="45" customHeight="1" x14ac:dyDescent="0.25">
      <c r="A678" s="53" t="s">
        <v>906</v>
      </c>
      <c r="B678" s="53"/>
      <c r="C678" s="2">
        <f t="shared" ref="C678:U678" si="167">SUM(C679:C681)</f>
        <v>11547456.59</v>
      </c>
      <c r="D678" s="2">
        <f t="shared" si="167"/>
        <v>0</v>
      </c>
      <c r="E678" s="2">
        <f t="shared" si="167"/>
        <v>0</v>
      </c>
      <c r="F678" s="2">
        <f t="shared" si="167"/>
        <v>0</v>
      </c>
      <c r="G678" s="2">
        <f t="shared" si="167"/>
        <v>0</v>
      </c>
      <c r="H678" s="2">
        <f t="shared" si="167"/>
        <v>0</v>
      </c>
      <c r="I678" s="2">
        <f t="shared" si="167"/>
        <v>0</v>
      </c>
      <c r="J678" s="2">
        <f t="shared" si="167"/>
        <v>0</v>
      </c>
      <c r="K678" s="13">
        <f t="shared" si="167"/>
        <v>0</v>
      </c>
      <c r="L678" s="2">
        <f t="shared" si="167"/>
        <v>0</v>
      </c>
      <c r="M678" s="2">
        <f t="shared" si="167"/>
        <v>1656.8200000000002</v>
      </c>
      <c r="N678" s="2">
        <f t="shared" si="167"/>
        <v>10698241.800000001</v>
      </c>
      <c r="O678" s="2">
        <f t="shared" si="167"/>
        <v>0</v>
      </c>
      <c r="P678" s="2">
        <f t="shared" si="167"/>
        <v>0</v>
      </c>
      <c r="Q678" s="2">
        <f t="shared" si="167"/>
        <v>0</v>
      </c>
      <c r="R678" s="2">
        <f t="shared" si="167"/>
        <v>0</v>
      </c>
      <c r="S678" s="2">
        <f t="shared" si="167"/>
        <v>0</v>
      </c>
      <c r="T678" s="2">
        <f t="shared" si="167"/>
        <v>0</v>
      </c>
      <c r="U678" s="2">
        <f t="shared" si="167"/>
        <v>849214.79</v>
      </c>
    </row>
    <row r="679" spans="1:22" ht="25.15" customHeight="1" x14ac:dyDescent="0.25">
      <c r="A679" s="49" t="s">
        <v>1472</v>
      </c>
      <c r="B679" s="25" t="s">
        <v>18</v>
      </c>
      <c r="C679" s="2">
        <f>D679+L679+N679+P679+R679+S679+T679+U679</f>
        <v>5524233.2000000002</v>
      </c>
      <c r="D679" s="3">
        <f>SUM(E679:J679)</f>
        <v>0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4">
        <v>0</v>
      </c>
      <c r="L679" s="3">
        <v>0</v>
      </c>
      <c r="M679" s="3">
        <v>872.82</v>
      </c>
      <c r="N679" s="3">
        <v>5524233.2000000002</v>
      </c>
      <c r="O679" s="3">
        <v>0</v>
      </c>
      <c r="P679" s="3">
        <v>0</v>
      </c>
      <c r="Q679" s="3">
        <v>0</v>
      </c>
      <c r="R679" s="3">
        <f>Q679*3000</f>
        <v>0</v>
      </c>
      <c r="S679" s="3">
        <v>0</v>
      </c>
      <c r="T679" s="3">
        <v>0</v>
      </c>
      <c r="U679" s="3">
        <v>0</v>
      </c>
      <c r="V679" s="5">
        <f>N679/M679</f>
        <v>6329.1780664971011</v>
      </c>
    </row>
    <row r="680" spans="1:22" ht="25.15" customHeight="1" x14ac:dyDescent="0.25">
      <c r="A680" s="49" t="s">
        <v>1488</v>
      </c>
      <c r="B680" s="44" t="s">
        <v>20</v>
      </c>
      <c r="C680" s="2">
        <f>D680+L680+N680+P680+R680+S680+T680+U680</f>
        <v>849214.79</v>
      </c>
      <c r="D680" s="3">
        <f>SUM(E680:J680)</f>
        <v>0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f>350*0</f>
        <v>0</v>
      </c>
      <c r="K680" s="4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f>Q680*3200</f>
        <v>0</v>
      </c>
      <c r="S680" s="3">
        <v>0</v>
      </c>
      <c r="T680" s="3">
        <v>0</v>
      </c>
      <c r="U680" s="3">
        <v>849214.79</v>
      </c>
      <c r="V680" s="5" t="e">
        <f>N680/M680</f>
        <v>#DIV/0!</v>
      </c>
    </row>
    <row r="681" spans="1:22" ht="25.15" customHeight="1" x14ac:dyDescent="0.25">
      <c r="A681" s="49" t="s">
        <v>1489</v>
      </c>
      <c r="B681" s="25" t="s">
        <v>22</v>
      </c>
      <c r="C681" s="2">
        <f>D681+L681+N681+P681+R681+S681+T681+U681</f>
        <v>5174008.5999999996</v>
      </c>
      <c r="D681" s="3">
        <f>SUM(E681:J681)</f>
        <v>0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4">
        <v>0</v>
      </c>
      <c r="L681" s="3">
        <v>0</v>
      </c>
      <c r="M681" s="3">
        <v>784</v>
      </c>
      <c r="N681" s="3">
        <v>5174008.5999999996</v>
      </c>
      <c r="O681" s="3">
        <v>0</v>
      </c>
      <c r="P681" s="3">
        <v>0</v>
      </c>
      <c r="Q681" s="3">
        <v>0</v>
      </c>
      <c r="R681" s="3">
        <f>Q681*3000</f>
        <v>0</v>
      </c>
      <c r="S681" s="3">
        <v>0</v>
      </c>
      <c r="T681" s="3">
        <v>0</v>
      </c>
      <c r="U681" s="3">
        <v>0</v>
      </c>
      <c r="V681" s="5">
        <f>N681/M681</f>
        <v>6599.500765306122</v>
      </c>
    </row>
    <row r="682" spans="1:22" ht="45" customHeight="1" x14ac:dyDescent="0.25">
      <c r="A682" s="53" t="s">
        <v>0</v>
      </c>
      <c r="B682" s="53"/>
      <c r="C682" s="2">
        <f t="shared" ref="C682:U682" si="168">SUM(C683:C704)</f>
        <v>101944914.37</v>
      </c>
      <c r="D682" s="2">
        <f t="shared" si="168"/>
        <v>2454438.5999999996</v>
      </c>
      <c r="E682" s="2">
        <f t="shared" si="168"/>
        <v>864336.6</v>
      </c>
      <c r="F682" s="2">
        <f t="shared" si="168"/>
        <v>1265519.8</v>
      </c>
      <c r="G682" s="2">
        <f t="shared" si="168"/>
        <v>190548.80000000002</v>
      </c>
      <c r="H682" s="2">
        <f t="shared" si="168"/>
        <v>0</v>
      </c>
      <c r="I682" s="2">
        <f t="shared" si="168"/>
        <v>134033.4</v>
      </c>
      <c r="J682" s="2">
        <f t="shared" si="168"/>
        <v>0</v>
      </c>
      <c r="K682" s="13">
        <f t="shared" si="168"/>
        <v>0</v>
      </c>
      <c r="L682" s="2">
        <f t="shared" si="168"/>
        <v>0</v>
      </c>
      <c r="M682" s="2">
        <f t="shared" si="168"/>
        <v>12623.74</v>
      </c>
      <c r="N682" s="2">
        <f t="shared" si="168"/>
        <v>74203415.790000007</v>
      </c>
      <c r="O682" s="2">
        <f t="shared" si="168"/>
        <v>0</v>
      </c>
      <c r="P682" s="2">
        <f t="shared" si="168"/>
        <v>0</v>
      </c>
      <c r="Q682" s="2">
        <f t="shared" si="168"/>
        <v>7962.3</v>
      </c>
      <c r="R682" s="2">
        <f t="shared" si="168"/>
        <v>24098208.84</v>
      </c>
      <c r="S682" s="2">
        <f t="shared" si="168"/>
        <v>0</v>
      </c>
      <c r="T682" s="2">
        <f t="shared" si="168"/>
        <v>0</v>
      </c>
      <c r="U682" s="2">
        <f t="shared" si="168"/>
        <v>1188851.1399999999</v>
      </c>
    </row>
    <row r="683" spans="1:22" ht="24" customHeight="1" x14ac:dyDescent="0.25">
      <c r="A683" s="48" t="s">
        <v>1490</v>
      </c>
      <c r="B683" s="20" t="s">
        <v>1876</v>
      </c>
      <c r="C683" s="2">
        <f t="shared" ref="C683:C704" si="169">D683+L683+N683+P683+R683+S683+T683+U683</f>
        <v>130518.13</v>
      </c>
      <c r="D683" s="3">
        <f t="shared" ref="D683:D704" si="170">SUM(E683:J683)</f>
        <v>0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4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130518.13</v>
      </c>
    </row>
    <row r="684" spans="1:22" ht="24" customHeight="1" x14ac:dyDescent="0.25">
      <c r="A684" s="48" t="s">
        <v>1491</v>
      </c>
      <c r="B684" s="20" t="s">
        <v>1877</v>
      </c>
      <c r="C684" s="2">
        <f t="shared" si="169"/>
        <v>9103062.5999999996</v>
      </c>
      <c r="D684" s="3">
        <f t="shared" si="170"/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10">
        <v>0</v>
      </c>
      <c r="L684" s="9">
        <v>0</v>
      </c>
      <c r="M684" s="9">
        <v>2067.67</v>
      </c>
      <c r="N684" s="3">
        <v>9103062.5999999996</v>
      </c>
      <c r="O684" s="9">
        <v>0</v>
      </c>
      <c r="P684" s="9">
        <v>0</v>
      </c>
      <c r="Q684" s="9">
        <v>0</v>
      </c>
      <c r="R684" s="3">
        <f>Q684*3000</f>
        <v>0</v>
      </c>
      <c r="S684" s="9">
        <v>0</v>
      </c>
      <c r="T684" s="9">
        <v>0</v>
      </c>
      <c r="U684" s="9">
        <v>0</v>
      </c>
      <c r="V684" s="5">
        <f t="shared" ref="V684:V689" si="171">N684/M684</f>
        <v>4402.5703327900483</v>
      </c>
    </row>
    <row r="685" spans="1:22" ht="24" customHeight="1" x14ac:dyDescent="0.25">
      <c r="A685" s="48" t="s">
        <v>1492</v>
      </c>
      <c r="B685" s="18" t="s">
        <v>38</v>
      </c>
      <c r="C685" s="2">
        <f t="shared" si="169"/>
        <v>3331075</v>
      </c>
      <c r="D685" s="3">
        <f t="shared" si="170"/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4">
        <v>0</v>
      </c>
      <c r="L685" s="3">
        <v>0</v>
      </c>
      <c r="M685" s="3">
        <v>605.65</v>
      </c>
      <c r="N685" s="3">
        <v>3331075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5">
        <f t="shared" si="171"/>
        <v>5500</v>
      </c>
    </row>
    <row r="686" spans="1:22" ht="24" customHeight="1" x14ac:dyDescent="0.25">
      <c r="A686" s="48" t="s">
        <v>1493</v>
      </c>
      <c r="B686" s="20" t="s">
        <v>44</v>
      </c>
      <c r="C686" s="2">
        <f t="shared" si="169"/>
        <v>6586734</v>
      </c>
      <c r="D686" s="3">
        <f t="shared" si="170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0</v>
      </c>
      <c r="N686" s="19">
        <v>0</v>
      </c>
      <c r="O686" s="3">
        <v>0</v>
      </c>
      <c r="P686" s="3">
        <v>0</v>
      </c>
      <c r="Q686" s="3">
        <v>2233</v>
      </c>
      <c r="R686" s="3">
        <v>6586734</v>
      </c>
      <c r="S686" s="3">
        <v>0</v>
      </c>
      <c r="T686" s="9">
        <v>0</v>
      </c>
      <c r="U686" s="3">
        <v>0</v>
      </c>
      <c r="V686" s="5" t="e">
        <f t="shared" si="171"/>
        <v>#DIV/0!</v>
      </c>
    </row>
    <row r="687" spans="1:22" ht="24" customHeight="1" x14ac:dyDescent="0.25">
      <c r="A687" s="48" t="s">
        <v>1494</v>
      </c>
      <c r="B687" s="20" t="s">
        <v>47</v>
      </c>
      <c r="C687" s="2">
        <f t="shared" si="169"/>
        <v>11422748.4</v>
      </c>
      <c r="D687" s="3">
        <f t="shared" si="170"/>
        <v>0</v>
      </c>
      <c r="E687" s="3">
        <v>0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4">
        <v>0</v>
      </c>
      <c r="L687" s="3">
        <v>0</v>
      </c>
      <c r="M687" s="3">
        <v>891</v>
      </c>
      <c r="N687" s="3">
        <v>5880600</v>
      </c>
      <c r="O687" s="3">
        <v>0</v>
      </c>
      <c r="P687" s="3">
        <v>0</v>
      </c>
      <c r="Q687" s="3">
        <v>1915.5</v>
      </c>
      <c r="R687" s="3">
        <v>5542148.4000000004</v>
      </c>
      <c r="S687" s="3">
        <v>0</v>
      </c>
      <c r="T687" s="9">
        <v>0</v>
      </c>
      <c r="U687" s="3">
        <v>0</v>
      </c>
      <c r="V687" s="5">
        <f t="shared" si="171"/>
        <v>6600</v>
      </c>
    </row>
    <row r="688" spans="1:22" ht="24" customHeight="1" x14ac:dyDescent="0.25">
      <c r="A688" s="48" t="s">
        <v>1495</v>
      </c>
      <c r="B688" s="20" t="s">
        <v>771</v>
      </c>
      <c r="C688" s="2">
        <f t="shared" si="169"/>
        <v>311260.45</v>
      </c>
      <c r="D688" s="3">
        <f t="shared" si="170"/>
        <v>0</v>
      </c>
      <c r="E688" s="3">
        <v>0</v>
      </c>
      <c r="F688" s="3">
        <v>0</v>
      </c>
      <c r="G688" s="3">
        <v>0</v>
      </c>
      <c r="H688" s="3">
        <f>400*0</f>
        <v>0</v>
      </c>
      <c r="I688" s="3">
        <v>0</v>
      </c>
      <c r="J688" s="3">
        <v>0</v>
      </c>
      <c r="K688" s="4">
        <v>0</v>
      </c>
      <c r="L688" s="3">
        <v>0</v>
      </c>
      <c r="M688" s="3">
        <v>0</v>
      </c>
      <c r="N688" s="19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9">
        <v>0</v>
      </c>
      <c r="U688" s="3">
        <v>311260.45</v>
      </c>
      <c r="V688" s="5" t="e">
        <f t="shared" si="171"/>
        <v>#DIV/0!</v>
      </c>
    </row>
    <row r="689" spans="1:22" ht="24" customHeight="1" x14ac:dyDescent="0.25">
      <c r="A689" s="48" t="s">
        <v>1496</v>
      </c>
      <c r="B689" s="20" t="s">
        <v>773</v>
      </c>
      <c r="C689" s="2">
        <f t="shared" si="169"/>
        <v>23520427.629999999</v>
      </c>
      <c r="D689" s="3">
        <f t="shared" si="170"/>
        <v>0</v>
      </c>
      <c r="E689" s="3">
        <v>0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4">
        <v>0</v>
      </c>
      <c r="L689" s="3">
        <v>0</v>
      </c>
      <c r="M689" s="3">
        <v>2061.3000000000002</v>
      </c>
      <c r="N689" s="3">
        <v>13600701.189999999</v>
      </c>
      <c r="O689" s="3">
        <v>0</v>
      </c>
      <c r="P689" s="3">
        <v>0</v>
      </c>
      <c r="Q689" s="3">
        <v>3137.3</v>
      </c>
      <c r="R689" s="3">
        <v>9919726.4399999995</v>
      </c>
      <c r="S689" s="3">
        <v>0</v>
      </c>
      <c r="T689" s="9">
        <v>0</v>
      </c>
      <c r="U689" s="3">
        <v>0</v>
      </c>
      <c r="V689" s="5">
        <f t="shared" si="171"/>
        <v>6598.1182700237705</v>
      </c>
    </row>
    <row r="690" spans="1:22" ht="24" customHeight="1" x14ac:dyDescent="0.25">
      <c r="A690" s="48" t="s">
        <v>1497</v>
      </c>
      <c r="B690" s="20" t="s">
        <v>1110</v>
      </c>
      <c r="C690" s="2">
        <f t="shared" si="169"/>
        <v>177605.44</v>
      </c>
      <c r="D690" s="3">
        <f t="shared" si="170"/>
        <v>0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  <c r="J690" s="3">
        <v>0</v>
      </c>
      <c r="K690" s="4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9">
        <v>0</v>
      </c>
      <c r="U690" s="3">
        <v>177605.44</v>
      </c>
    </row>
    <row r="691" spans="1:22" ht="24" customHeight="1" x14ac:dyDescent="0.25">
      <c r="A691" s="48" t="s">
        <v>1498</v>
      </c>
      <c r="B691" s="20" t="s">
        <v>11</v>
      </c>
      <c r="C691" s="2">
        <f t="shared" si="169"/>
        <v>2049600</v>
      </c>
      <c r="D691" s="3">
        <f t="shared" si="170"/>
        <v>0</v>
      </c>
      <c r="E691" s="3">
        <v>0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4">
        <v>0</v>
      </c>
      <c r="L691" s="3">
        <v>0</v>
      </c>
      <c r="M691" s="3">
        <v>0</v>
      </c>
      <c r="N691" s="19">
        <v>0</v>
      </c>
      <c r="O691" s="3">
        <v>0</v>
      </c>
      <c r="P691" s="3">
        <v>0</v>
      </c>
      <c r="Q691" s="3">
        <v>676.5</v>
      </c>
      <c r="R691" s="3">
        <v>2049600</v>
      </c>
      <c r="S691" s="3">
        <v>0</v>
      </c>
      <c r="T691" s="9">
        <v>0</v>
      </c>
      <c r="U691" s="3">
        <v>0</v>
      </c>
      <c r="V691" s="5" t="e">
        <f>N691/M691</f>
        <v>#DIV/0!</v>
      </c>
    </row>
    <row r="692" spans="1:22" ht="24" customHeight="1" x14ac:dyDescent="0.25">
      <c r="A692" s="48" t="s">
        <v>1499</v>
      </c>
      <c r="B692" s="18" t="s">
        <v>57</v>
      </c>
      <c r="C692" s="2">
        <f t="shared" si="169"/>
        <v>4093095.6</v>
      </c>
      <c r="D692" s="3">
        <f t="shared" si="170"/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4">
        <v>0</v>
      </c>
      <c r="L692" s="3">
        <v>0</v>
      </c>
      <c r="M692" s="3">
        <v>962.8</v>
      </c>
      <c r="N692" s="3">
        <v>4093095.6</v>
      </c>
      <c r="O692" s="3">
        <v>0</v>
      </c>
      <c r="P692" s="3">
        <v>0</v>
      </c>
      <c r="Q692" s="3">
        <v>0</v>
      </c>
      <c r="R692" s="3">
        <f t="shared" ref="R692:R704" si="172">Q692*3200</f>
        <v>0</v>
      </c>
      <c r="S692" s="3">
        <v>0</v>
      </c>
      <c r="T692" s="9">
        <v>0</v>
      </c>
      <c r="U692" s="3">
        <v>0</v>
      </c>
      <c r="V692" s="5">
        <f>N692/M692</f>
        <v>4251.2417947652684</v>
      </c>
    </row>
    <row r="693" spans="1:22" ht="24" customHeight="1" x14ac:dyDescent="0.25">
      <c r="A693" s="48" t="s">
        <v>1500</v>
      </c>
      <c r="B693" s="32" t="s">
        <v>60</v>
      </c>
      <c r="C693" s="2">
        <f t="shared" si="169"/>
        <v>5856109.2000000002</v>
      </c>
      <c r="D693" s="3">
        <f t="shared" si="170"/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4">
        <v>0</v>
      </c>
      <c r="L693" s="3">
        <v>0</v>
      </c>
      <c r="M693" s="3">
        <v>889.84</v>
      </c>
      <c r="N693" s="3">
        <v>5856109.2000000002</v>
      </c>
      <c r="O693" s="3">
        <v>0</v>
      </c>
      <c r="P693" s="3">
        <v>0</v>
      </c>
      <c r="Q693" s="3">
        <v>0</v>
      </c>
      <c r="R693" s="3">
        <f t="shared" si="172"/>
        <v>0</v>
      </c>
      <c r="S693" s="3">
        <v>0</v>
      </c>
      <c r="T693" s="9">
        <v>0</v>
      </c>
      <c r="U693" s="3">
        <v>0</v>
      </c>
      <c r="V693" s="5">
        <f>N693/M693</f>
        <v>6581.0810932302438</v>
      </c>
    </row>
    <row r="694" spans="1:22" ht="24" customHeight="1" x14ac:dyDescent="0.25">
      <c r="A694" s="48" t="s">
        <v>1501</v>
      </c>
      <c r="B694" s="33" t="s">
        <v>61</v>
      </c>
      <c r="C694" s="2">
        <f t="shared" si="169"/>
        <v>5955972</v>
      </c>
      <c r="D694" s="3">
        <f t="shared" si="170"/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4">
        <v>0</v>
      </c>
      <c r="L694" s="3">
        <v>0</v>
      </c>
      <c r="M694" s="3">
        <v>902.42</v>
      </c>
      <c r="N694" s="3">
        <v>5955972</v>
      </c>
      <c r="O694" s="3">
        <v>0</v>
      </c>
      <c r="P694" s="3">
        <v>0</v>
      </c>
      <c r="Q694" s="3">
        <v>0</v>
      </c>
      <c r="R694" s="3">
        <f t="shared" si="172"/>
        <v>0</v>
      </c>
      <c r="S694" s="3">
        <v>0</v>
      </c>
      <c r="T694" s="9">
        <v>0</v>
      </c>
      <c r="U694" s="3">
        <v>0</v>
      </c>
      <c r="V694" s="5">
        <f>N694/M694</f>
        <v>6600</v>
      </c>
    </row>
    <row r="695" spans="1:22" ht="24" customHeight="1" x14ac:dyDescent="0.25">
      <c r="A695" s="48" t="s">
        <v>1502</v>
      </c>
      <c r="B695" s="20" t="s">
        <v>1097</v>
      </c>
      <c r="C695" s="2">
        <f t="shared" si="169"/>
        <v>1761408</v>
      </c>
      <c r="D695" s="3">
        <f t="shared" si="170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4">
        <v>0</v>
      </c>
      <c r="L695" s="3">
        <v>0</v>
      </c>
      <c r="M695" s="3">
        <v>268.48</v>
      </c>
      <c r="N695" s="42">
        <v>1761408</v>
      </c>
      <c r="O695" s="3">
        <v>0</v>
      </c>
      <c r="P695" s="3">
        <v>0</v>
      </c>
      <c r="Q695" s="3">
        <v>0</v>
      </c>
      <c r="R695" s="3">
        <f t="shared" si="172"/>
        <v>0</v>
      </c>
      <c r="S695" s="3">
        <v>0</v>
      </c>
      <c r="T695" s="3">
        <v>0</v>
      </c>
      <c r="U695" s="3">
        <v>0</v>
      </c>
      <c r="V695" s="6"/>
    </row>
    <row r="696" spans="1:22" ht="24" customHeight="1" x14ac:dyDescent="0.25">
      <c r="A696" s="48" t="s">
        <v>1503</v>
      </c>
      <c r="B696" s="20" t="s">
        <v>58</v>
      </c>
      <c r="C696" s="2">
        <f t="shared" si="169"/>
        <v>1974984</v>
      </c>
      <c r="D696" s="3">
        <f t="shared" si="170"/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299.24</v>
      </c>
      <c r="N696" s="3">
        <v>1974984</v>
      </c>
      <c r="O696" s="3">
        <v>0</v>
      </c>
      <c r="P696" s="3">
        <v>0</v>
      </c>
      <c r="Q696" s="3">
        <v>0</v>
      </c>
      <c r="R696" s="3">
        <f t="shared" si="172"/>
        <v>0</v>
      </c>
      <c r="S696" s="3">
        <v>0</v>
      </c>
      <c r="T696" s="3">
        <v>0</v>
      </c>
      <c r="U696" s="3">
        <v>0</v>
      </c>
      <c r="V696" s="5">
        <f t="shared" ref="V696:V704" si="173">N696/M696</f>
        <v>6600</v>
      </c>
    </row>
    <row r="697" spans="1:22" ht="24" customHeight="1" x14ac:dyDescent="0.25">
      <c r="A697" s="48" t="s">
        <v>1504</v>
      </c>
      <c r="B697" s="20" t="s">
        <v>33</v>
      </c>
      <c r="C697" s="2">
        <f t="shared" si="169"/>
        <v>352943.35999999999</v>
      </c>
      <c r="D697" s="3">
        <f t="shared" si="170"/>
        <v>0</v>
      </c>
      <c r="E697" s="3">
        <v>0</v>
      </c>
      <c r="F697" s="3">
        <v>0</v>
      </c>
      <c r="G697" s="3">
        <v>0</v>
      </c>
      <c r="H697" s="3">
        <f>400*0</f>
        <v>0</v>
      </c>
      <c r="I697" s="3">
        <v>0</v>
      </c>
      <c r="J697" s="3">
        <v>0</v>
      </c>
      <c r="K697" s="4">
        <v>0</v>
      </c>
      <c r="L697" s="3">
        <v>0</v>
      </c>
      <c r="M697" s="3">
        <v>0</v>
      </c>
      <c r="N697" s="3">
        <f>M697*6600</f>
        <v>0</v>
      </c>
      <c r="O697" s="3">
        <v>0</v>
      </c>
      <c r="P697" s="3">
        <v>0</v>
      </c>
      <c r="Q697" s="3">
        <v>0</v>
      </c>
      <c r="R697" s="3">
        <f t="shared" si="172"/>
        <v>0</v>
      </c>
      <c r="S697" s="3">
        <v>0</v>
      </c>
      <c r="T697" s="9">
        <v>0</v>
      </c>
      <c r="U697" s="3">
        <v>352943.35999999999</v>
      </c>
      <c r="V697" s="5" t="e">
        <f t="shared" si="173"/>
        <v>#DIV/0!</v>
      </c>
    </row>
    <row r="698" spans="1:22" ht="24" customHeight="1" x14ac:dyDescent="0.25">
      <c r="A698" s="48" t="s">
        <v>1505</v>
      </c>
      <c r="B698" s="20" t="s">
        <v>63</v>
      </c>
      <c r="C698" s="2">
        <f t="shared" si="169"/>
        <v>3715723.2</v>
      </c>
      <c r="D698" s="3">
        <f t="shared" si="170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4">
        <v>0</v>
      </c>
      <c r="L698" s="3">
        <v>0</v>
      </c>
      <c r="M698" s="3">
        <v>563</v>
      </c>
      <c r="N698" s="3">
        <v>3715723.2</v>
      </c>
      <c r="O698" s="3">
        <v>0</v>
      </c>
      <c r="P698" s="3">
        <v>0</v>
      </c>
      <c r="Q698" s="3">
        <v>0</v>
      </c>
      <c r="R698" s="3">
        <f t="shared" si="172"/>
        <v>0</v>
      </c>
      <c r="S698" s="3">
        <v>0</v>
      </c>
      <c r="T698" s="9">
        <v>0</v>
      </c>
      <c r="U698" s="3">
        <v>0</v>
      </c>
      <c r="V698" s="5">
        <f t="shared" si="173"/>
        <v>6599.8635879218473</v>
      </c>
    </row>
    <row r="699" spans="1:22" ht="24" customHeight="1" x14ac:dyDescent="0.25">
      <c r="A699" s="48" t="s">
        <v>1506</v>
      </c>
      <c r="B699" s="20" t="s">
        <v>64</v>
      </c>
      <c r="C699" s="2">
        <f t="shared" si="169"/>
        <v>2889385</v>
      </c>
      <c r="D699" s="3">
        <f t="shared" si="170"/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649.29999999999995</v>
      </c>
      <c r="N699" s="3">
        <v>2889385</v>
      </c>
      <c r="O699" s="3">
        <v>0</v>
      </c>
      <c r="P699" s="3">
        <v>0</v>
      </c>
      <c r="Q699" s="3">
        <v>0</v>
      </c>
      <c r="R699" s="3">
        <f t="shared" si="172"/>
        <v>0</v>
      </c>
      <c r="S699" s="3">
        <v>0</v>
      </c>
      <c r="T699" s="9">
        <v>0</v>
      </c>
      <c r="U699" s="3">
        <v>0</v>
      </c>
      <c r="V699" s="5">
        <f t="shared" si="173"/>
        <v>4450</v>
      </c>
    </row>
    <row r="700" spans="1:22" ht="24" customHeight="1" x14ac:dyDescent="0.25">
      <c r="A700" s="48" t="s">
        <v>1507</v>
      </c>
      <c r="B700" s="20" t="s">
        <v>67</v>
      </c>
      <c r="C700" s="2">
        <f t="shared" si="169"/>
        <v>1744380</v>
      </c>
      <c r="D700" s="3">
        <f t="shared" si="170"/>
        <v>0</v>
      </c>
      <c r="E700" s="3">
        <v>0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4">
        <v>0</v>
      </c>
      <c r="L700" s="3">
        <v>0</v>
      </c>
      <c r="M700" s="3">
        <v>267.10000000000002</v>
      </c>
      <c r="N700" s="3">
        <v>1744380</v>
      </c>
      <c r="O700" s="3">
        <v>0</v>
      </c>
      <c r="P700" s="3">
        <v>0</v>
      </c>
      <c r="Q700" s="3">
        <v>0</v>
      </c>
      <c r="R700" s="3">
        <f t="shared" si="172"/>
        <v>0</v>
      </c>
      <c r="S700" s="3">
        <v>0</v>
      </c>
      <c r="T700" s="9">
        <v>0</v>
      </c>
      <c r="U700" s="3">
        <v>0</v>
      </c>
      <c r="V700" s="5">
        <f t="shared" si="173"/>
        <v>6530.8124298015719</v>
      </c>
    </row>
    <row r="701" spans="1:22" ht="24" customHeight="1" x14ac:dyDescent="0.25">
      <c r="A701" s="48" t="s">
        <v>1508</v>
      </c>
      <c r="B701" s="20" t="s">
        <v>65</v>
      </c>
      <c r="C701" s="2">
        <f t="shared" si="169"/>
        <v>2179581.8199999998</v>
      </c>
      <c r="D701" s="3">
        <f t="shared" si="170"/>
        <v>2056607.9999999998</v>
      </c>
      <c r="E701" s="3">
        <v>577796.6</v>
      </c>
      <c r="F701" s="3">
        <v>1265519.8</v>
      </c>
      <c r="G701" s="3">
        <v>141649.20000000001</v>
      </c>
      <c r="H701" s="3">
        <v>0</v>
      </c>
      <c r="I701" s="3">
        <v>71642.399999999994</v>
      </c>
      <c r="J701" s="3">
        <v>0</v>
      </c>
      <c r="K701" s="4">
        <v>0</v>
      </c>
      <c r="L701" s="3">
        <v>0</v>
      </c>
      <c r="M701" s="3">
        <v>0</v>
      </c>
      <c r="N701" s="19">
        <v>0</v>
      </c>
      <c r="O701" s="3">
        <v>0</v>
      </c>
      <c r="P701" s="3">
        <v>0</v>
      </c>
      <c r="Q701" s="3">
        <v>0</v>
      </c>
      <c r="R701" s="3">
        <f t="shared" si="172"/>
        <v>0</v>
      </c>
      <c r="S701" s="3">
        <v>0</v>
      </c>
      <c r="T701" s="9">
        <v>0</v>
      </c>
      <c r="U701" s="3">
        <v>122973.82</v>
      </c>
      <c r="V701" s="5" t="e">
        <f t="shared" si="173"/>
        <v>#DIV/0!</v>
      </c>
    </row>
    <row r="702" spans="1:22" ht="24" customHeight="1" x14ac:dyDescent="0.25">
      <c r="A702" s="48" t="s">
        <v>1509</v>
      </c>
      <c r="B702" s="20" t="s">
        <v>66</v>
      </c>
      <c r="C702" s="2">
        <f t="shared" si="169"/>
        <v>3739900.54</v>
      </c>
      <c r="D702" s="3">
        <f t="shared" si="170"/>
        <v>397830.6</v>
      </c>
      <c r="E702" s="3">
        <v>286540</v>
      </c>
      <c r="F702" s="3">
        <f>1300*0</f>
        <v>0</v>
      </c>
      <c r="G702" s="3">
        <v>48899.6</v>
      </c>
      <c r="H702" s="3">
        <v>0</v>
      </c>
      <c r="I702" s="3">
        <v>62391</v>
      </c>
      <c r="J702" s="3">
        <v>0</v>
      </c>
      <c r="K702" s="4">
        <v>0</v>
      </c>
      <c r="L702" s="3">
        <v>0</v>
      </c>
      <c r="M702" s="3">
        <v>521.94000000000005</v>
      </c>
      <c r="N702" s="3">
        <v>3248520</v>
      </c>
      <c r="O702" s="3">
        <v>0</v>
      </c>
      <c r="P702" s="3">
        <v>0</v>
      </c>
      <c r="Q702" s="3">
        <v>0</v>
      </c>
      <c r="R702" s="3">
        <f t="shared" si="172"/>
        <v>0</v>
      </c>
      <c r="S702" s="3">
        <v>0</v>
      </c>
      <c r="T702" s="9">
        <v>0</v>
      </c>
      <c r="U702" s="3">
        <v>93549.94</v>
      </c>
      <c r="V702" s="5">
        <f t="shared" si="173"/>
        <v>6223.9337854925843</v>
      </c>
    </row>
    <row r="703" spans="1:22" ht="24" customHeight="1" x14ac:dyDescent="0.25">
      <c r="A703" s="48" t="s">
        <v>1510</v>
      </c>
      <c r="B703" s="20" t="s">
        <v>68</v>
      </c>
      <c r="C703" s="2">
        <f t="shared" si="169"/>
        <v>1729200</v>
      </c>
      <c r="D703" s="3">
        <f t="shared" si="170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4">
        <v>0</v>
      </c>
      <c r="L703" s="3">
        <v>0</v>
      </c>
      <c r="M703" s="3">
        <v>262</v>
      </c>
      <c r="N703" s="3">
        <f>M703*6600</f>
        <v>1729200</v>
      </c>
      <c r="O703" s="3">
        <v>0</v>
      </c>
      <c r="P703" s="3">
        <v>0</v>
      </c>
      <c r="Q703" s="3">
        <v>0</v>
      </c>
      <c r="R703" s="3">
        <f t="shared" si="172"/>
        <v>0</v>
      </c>
      <c r="S703" s="3">
        <v>0</v>
      </c>
      <c r="T703" s="9">
        <v>0</v>
      </c>
      <c r="U703" s="3">
        <v>0</v>
      </c>
      <c r="V703" s="5">
        <f t="shared" si="173"/>
        <v>6600</v>
      </c>
    </row>
    <row r="704" spans="1:22" ht="24" customHeight="1" x14ac:dyDescent="0.25">
      <c r="A704" s="48" t="s">
        <v>1511</v>
      </c>
      <c r="B704" s="20" t="s">
        <v>757</v>
      </c>
      <c r="C704" s="2">
        <f t="shared" si="169"/>
        <v>9319200</v>
      </c>
      <c r="D704" s="3">
        <f t="shared" si="170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4">
        <v>0</v>
      </c>
      <c r="L704" s="3">
        <v>0</v>
      </c>
      <c r="M704" s="3">
        <v>1412</v>
      </c>
      <c r="N704" s="3">
        <f>M704*6600</f>
        <v>9319200</v>
      </c>
      <c r="O704" s="3">
        <v>0</v>
      </c>
      <c r="P704" s="3">
        <v>0</v>
      </c>
      <c r="Q704" s="3">
        <v>0</v>
      </c>
      <c r="R704" s="3">
        <f t="shared" si="172"/>
        <v>0</v>
      </c>
      <c r="S704" s="3">
        <v>0</v>
      </c>
      <c r="T704" s="9">
        <v>0</v>
      </c>
      <c r="U704" s="3">
        <v>0</v>
      </c>
      <c r="V704" s="5">
        <f t="shared" si="173"/>
        <v>6600</v>
      </c>
    </row>
    <row r="705" spans="1:258" ht="40.15" customHeight="1" x14ac:dyDescent="0.25">
      <c r="A705" s="53" t="s">
        <v>26</v>
      </c>
      <c r="B705" s="53"/>
      <c r="C705" s="2">
        <f t="shared" ref="C705:U705" si="174">SUM(C706:C707)</f>
        <v>2271338.8199999998</v>
      </c>
      <c r="D705" s="2">
        <f t="shared" si="174"/>
        <v>214095.00000000003</v>
      </c>
      <c r="E705" s="2">
        <f t="shared" si="174"/>
        <v>214095.00000000003</v>
      </c>
      <c r="F705" s="2">
        <f t="shared" si="174"/>
        <v>0</v>
      </c>
      <c r="G705" s="2">
        <f t="shared" si="174"/>
        <v>0</v>
      </c>
      <c r="H705" s="2">
        <f t="shared" si="174"/>
        <v>0</v>
      </c>
      <c r="I705" s="2">
        <f t="shared" si="174"/>
        <v>0</v>
      </c>
      <c r="J705" s="2">
        <f t="shared" si="174"/>
        <v>0</v>
      </c>
      <c r="K705" s="13">
        <f t="shared" si="174"/>
        <v>0</v>
      </c>
      <c r="L705" s="2">
        <f t="shared" si="174"/>
        <v>0</v>
      </c>
      <c r="M705" s="2">
        <f t="shared" si="174"/>
        <v>271.39999999999998</v>
      </c>
      <c r="N705" s="2">
        <f t="shared" si="174"/>
        <v>1791239.9999999998</v>
      </c>
      <c r="O705" s="2">
        <f t="shared" si="174"/>
        <v>0</v>
      </c>
      <c r="P705" s="2">
        <f t="shared" si="174"/>
        <v>0</v>
      </c>
      <c r="Q705" s="2">
        <f t="shared" si="174"/>
        <v>0</v>
      </c>
      <c r="R705" s="2">
        <f t="shared" si="174"/>
        <v>0</v>
      </c>
      <c r="S705" s="2">
        <f t="shared" si="174"/>
        <v>0</v>
      </c>
      <c r="T705" s="2">
        <f t="shared" si="174"/>
        <v>0</v>
      </c>
      <c r="U705" s="2">
        <f t="shared" si="174"/>
        <v>266003.82</v>
      </c>
      <c r="V705" s="17">
        <f>C705</f>
        <v>2271338.8199999998</v>
      </c>
    </row>
    <row r="706" spans="1:258" ht="25.15" customHeight="1" x14ac:dyDescent="0.25">
      <c r="A706" s="49" t="s">
        <v>1512</v>
      </c>
      <c r="B706" s="20" t="s">
        <v>27</v>
      </c>
      <c r="C706" s="2">
        <f>D706+L706+N706+P706+R706+S706+T706+U706</f>
        <v>2065259.5299999998</v>
      </c>
      <c r="D706" s="3">
        <f>SUM(E706:J706)</f>
        <v>214095.00000000003</v>
      </c>
      <c r="E706" s="3">
        <f>700*305.85</f>
        <v>214095.00000000003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4">
        <v>0</v>
      </c>
      <c r="L706" s="3">
        <v>0</v>
      </c>
      <c r="M706" s="3">
        <v>271.39999999999998</v>
      </c>
      <c r="N706" s="3">
        <f>M706*6600</f>
        <v>1791239.9999999998</v>
      </c>
      <c r="O706" s="3">
        <v>0</v>
      </c>
      <c r="P706" s="3">
        <v>0</v>
      </c>
      <c r="Q706" s="3">
        <v>0</v>
      </c>
      <c r="R706" s="3">
        <f>Q706*3000</f>
        <v>0</v>
      </c>
      <c r="S706" s="3">
        <v>0</v>
      </c>
      <c r="T706" s="3">
        <v>0</v>
      </c>
      <c r="U706" s="3">
        <v>59924.53</v>
      </c>
      <c r="V706" s="5">
        <f>N706/M706</f>
        <v>6600</v>
      </c>
    </row>
    <row r="707" spans="1:258" ht="25.15" customHeight="1" x14ac:dyDescent="0.25">
      <c r="A707" s="49" t="s">
        <v>1513</v>
      </c>
      <c r="B707" s="20" t="s">
        <v>774</v>
      </c>
      <c r="C707" s="2">
        <f>D707+L707+N707+P707+R707+S707+T707+U707</f>
        <v>206079.29</v>
      </c>
      <c r="D707" s="3">
        <f>SUM(E707:J707)</f>
        <v>0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4">
        <v>0</v>
      </c>
      <c r="L707" s="3">
        <v>0</v>
      </c>
      <c r="M707" s="3">
        <v>0</v>
      </c>
      <c r="N707" s="3">
        <f>M707*6600</f>
        <v>0</v>
      </c>
      <c r="O707" s="3">
        <v>0</v>
      </c>
      <c r="P707" s="3">
        <v>0</v>
      </c>
      <c r="Q707" s="3">
        <v>0</v>
      </c>
      <c r="R707" s="3">
        <f>Q707*3200</f>
        <v>0</v>
      </c>
      <c r="S707" s="3">
        <v>0</v>
      </c>
      <c r="T707" s="3">
        <v>0</v>
      </c>
      <c r="U707" s="3">
        <v>206079.29</v>
      </c>
      <c r="V707" s="5" t="e">
        <f>N707/M707</f>
        <v>#DIV/0!</v>
      </c>
    </row>
    <row r="708" spans="1:258" ht="40.15" customHeight="1" x14ac:dyDescent="0.25">
      <c r="A708" s="53" t="s">
        <v>70</v>
      </c>
      <c r="B708" s="53"/>
      <c r="C708" s="2">
        <f t="shared" ref="C708:U708" si="175">SUM(C709:C710)</f>
        <v>9990520.4000000004</v>
      </c>
      <c r="D708" s="2">
        <f t="shared" si="175"/>
        <v>0</v>
      </c>
      <c r="E708" s="2">
        <f t="shared" si="175"/>
        <v>0</v>
      </c>
      <c r="F708" s="2">
        <f t="shared" si="175"/>
        <v>0</v>
      </c>
      <c r="G708" s="2">
        <f t="shared" si="175"/>
        <v>0</v>
      </c>
      <c r="H708" s="2">
        <f t="shared" si="175"/>
        <v>0</v>
      </c>
      <c r="I708" s="2">
        <f t="shared" si="175"/>
        <v>0</v>
      </c>
      <c r="J708" s="2">
        <f t="shared" si="175"/>
        <v>0</v>
      </c>
      <c r="K708" s="13">
        <f t="shared" si="175"/>
        <v>0</v>
      </c>
      <c r="L708" s="2">
        <f t="shared" si="175"/>
        <v>0</v>
      </c>
      <c r="M708" s="2">
        <f t="shared" si="175"/>
        <v>411.43</v>
      </c>
      <c r="N708" s="2">
        <f t="shared" si="175"/>
        <v>2715438</v>
      </c>
      <c r="O708" s="2">
        <f t="shared" si="175"/>
        <v>0</v>
      </c>
      <c r="P708" s="2">
        <f t="shared" si="175"/>
        <v>0</v>
      </c>
      <c r="Q708" s="2">
        <f t="shared" si="175"/>
        <v>3138.19</v>
      </c>
      <c r="R708" s="2">
        <f t="shared" si="175"/>
        <v>7275082.4000000004</v>
      </c>
      <c r="S708" s="2">
        <f t="shared" si="175"/>
        <v>0</v>
      </c>
      <c r="T708" s="2">
        <f t="shared" si="175"/>
        <v>0</v>
      </c>
      <c r="U708" s="2">
        <f t="shared" si="175"/>
        <v>0</v>
      </c>
    </row>
    <row r="709" spans="1:258" ht="25.15" customHeight="1" x14ac:dyDescent="0.25">
      <c r="A709" s="48" t="s">
        <v>1514</v>
      </c>
      <c r="B709" s="20" t="s">
        <v>753</v>
      </c>
      <c r="C709" s="2">
        <f>D709+L709+N709+P709+R709+S709+T709+U709</f>
        <v>7275082.4000000004</v>
      </c>
      <c r="D709" s="3">
        <f>SUM(E709:J709)</f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10">
        <v>0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Q709" s="9">
        <v>3138.19</v>
      </c>
      <c r="R709" s="3">
        <v>7275082.4000000004</v>
      </c>
      <c r="S709" s="9">
        <v>0</v>
      </c>
      <c r="T709" s="9">
        <v>0</v>
      </c>
      <c r="U709" s="9">
        <v>0</v>
      </c>
      <c r="V709" s="5" t="e">
        <f>N709/M709</f>
        <v>#DIV/0!</v>
      </c>
    </row>
    <row r="710" spans="1:258" s="5" customFormat="1" ht="25.15" customHeight="1" x14ac:dyDescent="0.25">
      <c r="A710" s="48" t="s">
        <v>1515</v>
      </c>
      <c r="B710" s="20" t="s">
        <v>768</v>
      </c>
      <c r="C710" s="2">
        <f>D710+L710+N710+P710+R710+S710+T710+U710</f>
        <v>2715438</v>
      </c>
      <c r="D710" s="3">
        <f>SUM(E710:J710)</f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10">
        <v>0</v>
      </c>
      <c r="L710" s="9">
        <v>0</v>
      </c>
      <c r="M710" s="9">
        <v>411.43</v>
      </c>
      <c r="N710" s="3">
        <f>M710*6600</f>
        <v>2715438</v>
      </c>
      <c r="O710" s="9">
        <v>0</v>
      </c>
      <c r="P710" s="9">
        <v>0</v>
      </c>
      <c r="Q710" s="9">
        <v>0</v>
      </c>
      <c r="R710" s="3">
        <f>Q710*3200</f>
        <v>0</v>
      </c>
      <c r="S710" s="9">
        <v>0</v>
      </c>
      <c r="T710" s="9">
        <v>0</v>
      </c>
      <c r="U710" s="9">
        <v>0</v>
      </c>
      <c r="V710" s="5">
        <f>N710/M710</f>
        <v>6600</v>
      </c>
    </row>
    <row r="711" spans="1:258" ht="40.15" customHeight="1" x14ac:dyDescent="0.25">
      <c r="A711" s="53" t="s">
        <v>2</v>
      </c>
      <c r="B711" s="53"/>
      <c r="C711" s="2">
        <f t="shared" ref="C711:U711" si="176">SUM(C712:C713)</f>
        <v>5587111.3000000007</v>
      </c>
      <c r="D711" s="2">
        <f t="shared" si="176"/>
        <v>162250.79999999999</v>
      </c>
      <c r="E711" s="2">
        <f t="shared" si="176"/>
        <v>0</v>
      </c>
      <c r="F711" s="2">
        <f t="shared" si="176"/>
        <v>0</v>
      </c>
      <c r="G711" s="2">
        <f t="shared" si="176"/>
        <v>0</v>
      </c>
      <c r="H711" s="2">
        <f t="shared" si="176"/>
        <v>0</v>
      </c>
      <c r="I711" s="2">
        <f t="shared" si="176"/>
        <v>162250.79999999999</v>
      </c>
      <c r="J711" s="2">
        <f t="shared" si="176"/>
        <v>0</v>
      </c>
      <c r="K711" s="13">
        <f t="shared" si="176"/>
        <v>0</v>
      </c>
      <c r="L711" s="2">
        <f t="shared" si="176"/>
        <v>0</v>
      </c>
      <c r="M711" s="2">
        <f t="shared" si="176"/>
        <v>602.79999999999995</v>
      </c>
      <c r="N711" s="2">
        <f t="shared" si="176"/>
        <v>3305025.6</v>
      </c>
      <c r="O711" s="2">
        <f t="shared" si="176"/>
        <v>0</v>
      </c>
      <c r="P711" s="2">
        <f t="shared" si="176"/>
        <v>0</v>
      </c>
      <c r="Q711" s="2">
        <f t="shared" si="176"/>
        <v>668</v>
      </c>
      <c r="R711" s="2">
        <f t="shared" si="176"/>
        <v>1935822</v>
      </c>
      <c r="S711" s="2">
        <f t="shared" si="176"/>
        <v>0</v>
      </c>
      <c r="T711" s="2">
        <f t="shared" si="176"/>
        <v>0</v>
      </c>
      <c r="U711" s="2">
        <f t="shared" si="176"/>
        <v>184012.9</v>
      </c>
    </row>
    <row r="712" spans="1:258" ht="25.15" customHeight="1" x14ac:dyDescent="0.25">
      <c r="A712" s="48" t="s">
        <v>1516</v>
      </c>
      <c r="B712" s="20" t="s">
        <v>71</v>
      </c>
      <c r="C712" s="2">
        <f>D712+L712+N712+P712+R712+S712+T712+U712</f>
        <v>109820.4</v>
      </c>
      <c r="D712" s="3">
        <f>SUM(E712:J712)</f>
        <v>0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f>350*0</f>
        <v>0</v>
      </c>
      <c r="K712" s="10">
        <v>0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3">
        <f>Q712*3200</f>
        <v>0</v>
      </c>
      <c r="S712" s="9">
        <v>0</v>
      </c>
      <c r="T712" s="3">
        <v>0</v>
      </c>
      <c r="U712" s="9">
        <v>109820.4</v>
      </c>
      <c r="V712" s="5" t="e">
        <f>N712/M712</f>
        <v>#DIV/0!</v>
      </c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  <c r="DH712" s="5"/>
      <c r="DI712" s="5"/>
      <c r="DJ712" s="5"/>
      <c r="DK712" s="5"/>
      <c r="DL712" s="5"/>
      <c r="DM712" s="5"/>
      <c r="DN712" s="5"/>
      <c r="DO712" s="5"/>
      <c r="DP712" s="5"/>
      <c r="DQ712" s="5"/>
      <c r="DR712" s="5"/>
      <c r="DS712" s="5"/>
      <c r="DT712" s="5"/>
      <c r="DU712" s="5"/>
      <c r="DV712" s="5"/>
      <c r="DW712" s="5"/>
      <c r="DX712" s="5"/>
      <c r="DY712" s="5"/>
      <c r="DZ712" s="5"/>
      <c r="EA712" s="5"/>
      <c r="EB712" s="5"/>
      <c r="EC712" s="5"/>
      <c r="ED712" s="5"/>
      <c r="EE712" s="5"/>
      <c r="EF712" s="5"/>
      <c r="EG712" s="5"/>
      <c r="EH712" s="5"/>
      <c r="EI712" s="5"/>
      <c r="EJ712" s="5"/>
      <c r="EK712" s="5"/>
      <c r="EL712" s="5"/>
      <c r="EM712" s="5"/>
      <c r="EN712" s="5"/>
      <c r="EO712" s="5"/>
      <c r="EP712" s="5"/>
      <c r="EQ712" s="5"/>
      <c r="ER712" s="5"/>
      <c r="ES712" s="5"/>
      <c r="ET712" s="5"/>
      <c r="EU712" s="5"/>
      <c r="EV712" s="5"/>
      <c r="EW712" s="5"/>
      <c r="EX712" s="5"/>
      <c r="EY712" s="5"/>
      <c r="EZ712" s="5"/>
      <c r="FA712" s="5"/>
      <c r="FB712" s="5"/>
      <c r="FC712" s="5"/>
      <c r="FD712" s="5"/>
      <c r="FE712" s="5"/>
      <c r="FF712" s="5"/>
      <c r="FG712" s="5"/>
      <c r="FH712" s="5"/>
      <c r="FI712" s="5"/>
      <c r="FJ712" s="5"/>
      <c r="FK712" s="5"/>
      <c r="FL712" s="5"/>
      <c r="FM712" s="5"/>
      <c r="FN712" s="5"/>
      <c r="FO712" s="5"/>
      <c r="FP712" s="5"/>
      <c r="FQ712" s="5"/>
      <c r="FR712" s="5"/>
      <c r="FS712" s="5"/>
      <c r="FT712" s="5"/>
      <c r="FU712" s="5"/>
      <c r="FV712" s="5"/>
      <c r="FW712" s="5"/>
      <c r="FX712" s="5"/>
      <c r="FY712" s="5"/>
      <c r="FZ712" s="5"/>
      <c r="GA712" s="5"/>
      <c r="GB712" s="5"/>
      <c r="GC712" s="5"/>
      <c r="GD712" s="5"/>
      <c r="GE712" s="5"/>
      <c r="GF712" s="5"/>
      <c r="GG712" s="5"/>
      <c r="GH712" s="5"/>
      <c r="GI712" s="5"/>
      <c r="GJ712" s="5"/>
      <c r="GK712" s="5"/>
      <c r="GL712" s="5"/>
      <c r="GM712" s="5"/>
      <c r="GN712" s="5"/>
      <c r="GO712" s="5"/>
      <c r="GP712" s="5"/>
      <c r="GQ712" s="5"/>
      <c r="GR712" s="5"/>
      <c r="GS712" s="5"/>
      <c r="GT712" s="5"/>
      <c r="GU712" s="5"/>
      <c r="GV712" s="5"/>
      <c r="GW712" s="5"/>
      <c r="GX712" s="5"/>
      <c r="GY712" s="5"/>
      <c r="GZ712" s="5"/>
      <c r="HA712" s="5"/>
      <c r="HB712" s="5"/>
      <c r="HC712" s="5"/>
      <c r="HD712" s="5"/>
      <c r="HE712" s="5"/>
      <c r="HF712" s="5"/>
      <c r="HG712" s="5"/>
      <c r="HH712" s="5"/>
      <c r="HI712" s="5"/>
      <c r="HJ712" s="5"/>
      <c r="HK712" s="5"/>
      <c r="HL712" s="5"/>
      <c r="HM712" s="5"/>
      <c r="HN712" s="5"/>
      <c r="HO712" s="5"/>
      <c r="HP712" s="5"/>
      <c r="HQ712" s="5"/>
      <c r="HR712" s="5"/>
      <c r="HS712" s="5"/>
      <c r="HT712" s="5"/>
      <c r="HU712" s="5"/>
      <c r="HV712" s="5"/>
      <c r="HW712" s="5"/>
      <c r="HX712" s="5"/>
      <c r="HY712" s="5"/>
      <c r="HZ712" s="5"/>
      <c r="IA712" s="5"/>
      <c r="IB712" s="5"/>
      <c r="IC712" s="5"/>
      <c r="ID712" s="5"/>
      <c r="IE712" s="5"/>
      <c r="IF712" s="5"/>
      <c r="IG712" s="5"/>
      <c r="IH712" s="5"/>
      <c r="II712" s="5"/>
      <c r="IJ712" s="5"/>
      <c r="IK712" s="5"/>
      <c r="IL712" s="5"/>
      <c r="IM712" s="5"/>
      <c r="IN712" s="5"/>
      <c r="IO712" s="5"/>
      <c r="IP712" s="5"/>
      <c r="IQ712" s="5"/>
      <c r="IR712" s="5"/>
      <c r="IS712" s="5"/>
      <c r="IT712" s="5"/>
      <c r="IU712" s="5"/>
      <c r="IV712" s="5"/>
      <c r="IW712" s="5"/>
      <c r="IX712" s="5"/>
    </row>
    <row r="713" spans="1:258" ht="25.15" customHeight="1" x14ac:dyDescent="0.25">
      <c r="A713" s="48" t="s">
        <v>1517</v>
      </c>
      <c r="B713" s="20" t="s">
        <v>72</v>
      </c>
      <c r="C713" s="2">
        <f>D713+L713+N713+P713+R713+S713+T713+U713</f>
        <v>5477290.9000000004</v>
      </c>
      <c r="D713" s="3">
        <f>SUM(E713:J713)</f>
        <v>162250.79999999999</v>
      </c>
      <c r="E713" s="3">
        <v>0</v>
      </c>
      <c r="F713" s="3">
        <f>800*0</f>
        <v>0</v>
      </c>
      <c r="G713" s="3">
        <v>0</v>
      </c>
      <c r="H713" s="3">
        <f>400*0</f>
        <v>0</v>
      </c>
      <c r="I713" s="3">
        <v>162250.79999999999</v>
      </c>
      <c r="J713" s="3">
        <f>350*0</f>
        <v>0</v>
      </c>
      <c r="K713" s="4">
        <v>0</v>
      </c>
      <c r="L713" s="3">
        <v>0</v>
      </c>
      <c r="M713" s="9">
        <v>602.79999999999995</v>
      </c>
      <c r="N713" s="3">
        <v>3305025.6</v>
      </c>
      <c r="O713" s="3">
        <v>0</v>
      </c>
      <c r="P713" s="3">
        <v>0</v>
      </c>
      <c r="Q713" s="3">
        <v>668</v>
      </c>
      <c r="R713" s="3">
        <v>1935822</v>
      </c>
      <c r="S713" s="9">
        <v>0</v>
      </c>
      <c r="T713" s="3">
        <v>0</v>
      </c>
      <c r="U713" s="3">
        <v>74192.5</v>
      </c>
      <c r="V713" s="5">
        <f>N713/M713</f>
        <v>5482.7896483078966</v>
      </c>
    </row>
    <row r="714" spans="1:258" ht="45" customHeight="1" x14ac:dyDescent="0.25">
      <c r="A714" s="53" t="s">
        <v>76</v>
      </c>
      <c r="B714" s="53"/>
      <c r="C714" s="2">
        <f t="shared" ref="C714:U714" si="177">SUM(C715:C715)</f>
        <v>1170000</v>
      </c>
      <c r="D714" s="2">
        <f t="shared" si="177"/>
        <v>0</v>
      </c>
      <c r="E714" s="2">
        <f t="shared" si="177"/>
        <v>0</v>
      </c>
      <c r="F714" s="2">
        <f t="shared" si="177"/>
        <v>0</v>
      </c>
      <c r="G714" s="2">
        <f t="shared" si="177"/>
        <v>0</v>
      </c>
      <c r="H714" s="2">
        <f t="shared" si="177"/>
        <v>0</v>
      </c>
      <c r="I714" s="2">
        <f t="shared" si="177"/>
        <v>0</v>
      </c>
      <c r="J714" s="2">
        <f t="shared" si="177"/>
        <v>0</v>
      </c>
      <c r="K714" s="13">
        <f t="shared" si="177"/>
        <v>0</v>
      </c>
      <c r="L714" s="2">
        <f t="shared" si="177"/>
        <v>0</v>
      </c>
      <c r="M714" s="2">
        <f t="shared" si="177"/>
        <v>0</v>
      </c>
      <c r="N714" s="2">
        <f t="shared" si="177"/>
        <v>0</v>
      </c>
      <c r="O714" s="2">
        <f t="shared" si="177"/>
        <v>0</v>
      </c>
      <c r="P714" s="2">
        <f t="shared" si="177"/>
        <v>0</v>
      </c>
      <c r="Q714" s="2">
        <f t="shared" si="177"/>
        <v>390</v>
      </c>
      <c r="R714" s="2">
        <f t="shared" si="177"/>
        <v>1170000</v>
      </c>
      <c r="S714" s="2">
        <f t="shared" si="177"/>
        <v>0</v>
      </c>
      <c r="T714" s="2">
        <f t="shared" si="177"/>
        <v>0</v>
      </c>
      <c r="U714" s="2">
        <f t="shared" si="177"/>
        <v>0</v>
      </c>
    </row>
    <row r="715" spans="1:258" ht="25.15" customHeight="1" x14ac:dyDescent="0.25">
      <c r="A715" s="49" t="s">
        <v>1483</v>
      </c>
      <c r="B715" s="1" t="s">
        <v>77</v>
      </c>
      <c r="C715" s="2">
        <f>D715+L715+N715+P715+R715+S715+T715+U715</f>
        <v>1170000</v>
      </c>
      <c r="D715" s="3">
        <f>SUM(E715:J715)</f>
        <v>0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  <c r="J715" s="3">
        <f>350*0</f>
        <v>0</v>
      </c>
      <c r="K715" s="10">
        <v>0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390</v>
      </c>
      <c r="R715" s="3">
        <v>1170000</v>
      </c>
      <c r="S715" s="9">
        <v>0</v>
      </c>
      <c r="T715" s="9">
        <v>0</v>
      </c>
      <c r="U715" s="9">
        <v>0</v>
      </c>
      <c r="V715" s="5" t="e">
        <f>N715/M715</f>
        <v>#DIV/0!</v>
      </c>
    </row>
    <row r="716" spans="1:258" ht="45" customHeight="1" x14ac:dyDescent="0.25">
      <c r="A716" s="53" t="s">
        <v>735</v>
      </c>
      <c r="B716" s="53"/>
      <c r="C716" s="2">
        <f t="shared" ref="C716:U716" si="178">SUM(C717:C719)</f>
        <v>8785237.5399999991</v>
      </c>
      <c r="D716" s="2">
        <f t="shared" si="178"/>
        <v>897218.40000000014</v>
      </c>
      <c r="E716" s="2">
        <f t="shared" si="178"/>
        <v>754694.8</v>
      </c>
      <c r="F716" s="2">
        <f t="shared" si="178"/>
        <v>0</v>
      </c>
      <c r="G716" s="2">
        <f t="shared" si="178"/>
        <v>39195.599999999999</v>
      </c>
      <c r="H716" s="2">
        <f t="shared" si="178"/>
        <v>0</v>
      </c>
      <c r="I716" s="2">
        <f t="shared" si="178"/>
        <v>103328</v>
      </c>
      <c r="J716" s="2">
        <f t="shared" si="178"/>
        <v>0</v>
      </c>
      <c r="K716" s="13">
        <f t="shared" si="178"/>
        <v>0</v>
      </c>
      <c r="L716" s="2">
        <f t="shared" si="178"/>
        <v>0</v>
      </c>
      <c r="M716" s="2">
        <f t="shared" si="178"/>
        <v>1041.6399999999999</v>
      </c>
      <c r="N716" s="2">
        <f t="shared" si="178"/>
        <v>5967869.4000000004</v>
      </c>
      <c r="O716" s="2">
        <f t="shared" si="178"/>
        <v>0</v>
      </c>
      <c r="P716" s="2">
        <f t="shared" si="178"/>
        <v>0</v>
      </c>
      <c r="Q716" s="2">
        <f t="shared" si="178"/>
        <v>566.4</v>
      </c>
      <c r="R716" s="2">
        <f t="shared" si="178"/>
        <v>1723568.8</v>
      </c>
      <c r="S716" s="2">
        <f t="shared" si="178"/>
        <v>0</v>
      </c>
      <c r="T716" s="2">
        <f t="shared" si="178"/>
        <v>0</v>
      </c>
      <c r="U716" s="2">
        <f t="shared" si="178"/>
        <v>196580.94</v>
      </c>
    </row>
    <row r="717" spans="1:258" ht="25.15" customHeight="1" x14ac:dyDescent="0.25">
      <c r="A717" s="49" t="s">
        <v>1484</v>
      </c>
      <c r="B717" s="20" t="s">
        <v>78</v>
      </c>
      <c r="C717" s="2">
        <f>D717+L717+N717+P717+R717+S717+T717+U717</f>
        <v>2042921.49</v>
      </c>
      <c r="D717" s="3">
        <f>SUM(E717:J717)</f>
        <v>316655.80000000005</v>
      </c>
      <c r="E717" s="3">
        <v>174132.2</v>
      </c>
      <c r="F717" s="3">
        <v>0</v>
      </c>
      <c r="G717" s="3">
        <v>39195.599999999999</v>
      </c>
      <c r="H717" s="3">
        <v>0</v>
      </c>
      <c r="I717" s="3">
        <v>103328</v>
      </c>
      <c r="J717" s="3">
        <f>350*0</f>
        <v>0</v>
      </c>
      <c r="K717" s="4">
        <v>0</v>
      </c>
      <c r="L717" s="3">
        <v>0</v>
      </c>
      <c r="M717" s="9">
        <v>278.7</v>
      </c>
      <c r="N717" s="3">
        <v>1638381</v>
      </c>
      <c r="O717" s="3">
        <v>0</v>
      </c>
      <c r="P717" s="3">
        <v>0</v>
      </c>
      <c r="Q717" s="3">
        <v>0</v>
      </c>
      <c r="R717" s="3">
        <f>Q717*3200</f>
        <v>0</v>
      </c>
      <c r="S717" s="3">
        <v>0</v>
      </c>
      <c r="T717" s="3">
        <v>0</v>
      </c>
      <c r="U717" s="3">
        <v>87884.69</v>
      </c>
      <c r="V717" s="5">
        <f>N717/M717</f>
        <v>5878.654467168999</v>
      </c>
    </row>
    <row r="718" spans="1:258" ht="25.15" customHeight="1" x14ac:dyDescent="0.25">
      <c r="A718" s="49" t="s">
        <v>1486</v>
      </c>
      <c r="B718" s="20" t="s">
        <v>767</v>
      </c>
      <c r="C718" s="2">
        <f>D718+L718+N718+P718+R718+S718+T718+U718</f>
        <v>4922783.9499999993</v>
      </c>
      <c r="D718" s="3">
        <f>SUM(E718:J718)</f>
        <v>406815.4</v>
      </c>
      <c r="E718" s="3">
        <v>406815.4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4">
        <v>0</v>
      </c>
      <c r="L718" s="3">
        <v>0</v>
      </c>
      <c r="M718" s="9">
        <v>481.29</v>
      </c>
      <c r="N718" s="3">
        <v>2737053.4</v>
      </c>
      <c r="O718" s="3">
        <v>0</v>
      </c>
      <c r="P718" s="3">
        <v>0</v>
      </c>
      <c r="Q718" s="3">
        <v>566.4</v>
      </c>
      <c r="R718" s="3">
        <v>1723568.8</v>
      </c>
      <c r="S718" s="3">
        <v>0</v>
      </c>
      <c r="T718" s="3">
        <v>0</v>
      </c>
      <c r="U718" s="3">
        <v>55346.35</v>
      </c>
      <c r="V718" s="5">
        <f>N718/M718</f>
        <v>5686.9110099939744</v>
      </c>
    </row>
    <row r="719" spans="1:258" ht="25.15" customHeight="1" x14ac:dyDescent="0.25">
      <c r="A719" s="49" t="s">
        <v>1487</v>
      </c>
      <c r="B719" s="20" t="s">
        <v>79</v>
      </c>
      <c r="C719" s="2">
        <f>D719+L719+N719+P719+R719+S719+T719+U719</f>
        <v>1819532.0999999999</v>
      </c>
      <c r="D719" s="3">
        <f>SUM(E719:J719)</f>
        <v>173747.20000000001</v>
      </c>
      <c r="E719" s="3">
        <v>173747.20000000001</v>
      </c>
      <c r="F719" s="3">
        <v>0</v>
      </c>
      <c r="G719" s="3">
        <v>0</v>
      </c>
      <c r="H719" s="3">
        <v>0</v>
      </c>
      <c r="I719" s="3">
        <v>0</v>
      </c>
      <c r="J719" s="3">
        <v>0</v>
      </c>
      <c r="K719" s="4">
        <v>0</v>
      </c>
      <c r="L719" s="3">
        <v>0</v>
      </c>
      <c r="M719" s="9">
        <v>281.64999999999998</v>
      </c>
      <c r="N719" s="3">
        <v>1592435</v>
      </c>
      <c r="O719" s="3">
        <v>0</v>
      </c>
      <c r="P719" s="3">
        <v>0</v>
      </c>
      <c r="Q719" s="3">
        <v>0</v>
      </c>
      <c r="R719" s="3">
        <f>Q719*3200</f>
        <v>0</v>
      </c>
      <c r="S719" s="3">
        <v>0</v>
      </c>
      <c r="T719" s="3">
        <v>0</v>
      </c>
      <c r="U719" s="3">
        <v>53349.9</v>
      </c>
      <c r="V719" s="5">
        <f>N719/M719</f>
        <v>5653.9499378661467</v>
      </c>
    </row>
    <row r="720" spans="1:258" ht="45" customHeight="1" x14ac:dyDescent="0.25">
      <c r="A720" s="53" t="s">
        <v>84</v>
      </c>
      <c r="B720" s="53"/>
      <c r="C720" s="2">
        <f t="shared" ref="C720:U720" si="179">SUM(C721)</f>
        <v>2497544.1799999997</v>
      </c>
      <c r="D720" s="2">
        <f t="shared" si="179"/>
        <v>316723.59999999998</v>
      </c>
      <c r="E720" s="2">
        <f t="shared" si="179"/>
        <v>316723.59999999998</v>
      </c>
      <c r="F720" s="2">
        <f t="shared" si="179"/>
        <v>0</v>
      </c>
      <c r="G720" s="2">
        <f t="shared" si="179"/>
        <v>0</v>
      </c>
      <c r="H720" s="2">
        <f t="shared" si="179"/>
        <v>0</v>
      </c>
      <c r="I720" s="2">
        <f t="shared" si="179"/>
        <v>0</v>
      </c>
      <c r="J720" s="2">
        <f t="shared" si="179"/>
        <v>0</v>
      </c>
      <c r="K720" s="13">
        <f t="shared" si="179"/>
        <v>0</v>
      </c>
      <c r="L720" s="2">
        <f t="shared" si="179"/>
        <v>0</v>
      </c>
      <c r="M720" s="2">
        <f t="shared" si="179"/>
        <v>371.6</v>
      </c>
      <c r="N720" s="2">
        <f t="shared" si="179"/>
        <v>2128896.7999999998</v>
      </c>
      <c r="O720" s="2">
        <f t="shared" si="179"/>
        <v>0</v>
      </c>
      <c r="P720" s="2">
        <f t="shared" si="179"/>
        <v>0</v>
      </c>
      <c r="Q720" s="2">
        <f t="shared" si="179"/>
        <v>0</v>
      </c>
      <c r="R720" s="2">
        <f t="shared" si="179"/>
        <v>0</v>
      </c>
      <c r="S720" s="2">
        <f t="shared" si="179"/>
        <v>0</v>
      </c>
      <c r="T720" s="2">
        <f t="shared" si="179"/>
        <v>0</v>
      </c>
      <c r="U720" s="2">
        <f t="shared" si="179"/>
        <v>51923.78</v>
      </c>
      <c r="V720" s="17">
        <f>C720</f>
        <v>2497544.1799999997</v>
      </c>
    </row>
    <row r="721" spans="1:22" ht="25.15" customHeight="1" x14ac:dyDescent="0.25">
      <c r="A721" s="49" t="s">
        <v>1473</v>
      </c>
      <c r="B721" s="1" t="s">
        <v>83</v>
      </c>
      <c r="C721" s="2">
        <f>D721+L721+N721+P721+R721+S721+T721+U721</f>
        <v>2497544.1799999997</v>
      </c>
      <c r="D721" s="3">
        <f>SUM(E721:J721)</f>
        <v>316723.59999999998</v>
      </c>
      <c r="E721" s="3">
        <v>316723.59999999998</v>
      </c>
      <c r="F721" s="3">
        <v>0</v>
      </c>
      <c r="G721" s="3">
        <v>0</v>
      </c>
      <c r="H721" s="3">
        <f>400*0</f>
        <v>0</v>
      </c>
      <c r="I721" s="3">
        <v>0</v>
      </c>
      <c r="J721" s="3">
        <f>350*0</f>
        <v>0</v>
      </c>
      <c r="K721" s="4">
        <v>0</v>
      </c>
      <c r="L721" s="3">
        <v>0</v>
      </c>
      <c r="M721" s="9">
        <v>371.6</v>
      </c>
      <c r="N721" s="3">
        <v>2128896.7999999998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51923.78</v>
      </c>
      <c r="V721" s="5">
        <f>N721/M721</f>
        <v>5729.0010764262643</v>
      </c>
    </row>
    <row r="722" spans="1:22" ht="40.15" customHeight="1" x14ac:dyDescent="0.25">
      <c r="A722" s="53" t="s">
        <v>742</v>
      </c>
      <c r="B722" s="53"/>
      <c r="C722" s="2">
        <f t="shared" ref="C722:U722" si="180">SUM(C723)</f>
        <v>3326981.36</v>
      </c>
      <c r="D722" s="2">
        <f t="shared" si="180"/>
        <v>0</v>
      </c>
      <c r="E722" s="2">
        <f t="shared" si="180"/>
        <v>0</v>
      </c>
      <c r="F722" s="2">
        <f t="shared" si="180"/>
        <v>0</v>
      </c>
      <c r="G722" s="2">
        <f t="shared" si="180"/>
        <v>0</v>
      </c>
      <c r="H722" s="2">
        <f t="shared" si="180"/>
        <v>0</v>
      </c>
      <c r="I722" s="2">
        <f t="shared" si="180"/>
        <v>0</v>
      </c>
      <c r="J722" s="2">
        <f t="shared" si="180"/>
        <v>0</v>
      </c>
      <c r="K722" s="13">
        <f t="shared" si="180"/>
        <v>0</v>
      </c>
      <c r="L722" s="2">
        <f t="shared" si="180"/>
        <v>0</v>
      </c>
      <c r="M722" s="2">
        <f t="shared" si="180"/>
        <v>1080.3499999999999</v>
      </c>
      <c r="N722" s="2">
        <f t="shared" si="180"/>
        <v>3326981.36</v>
      </c>
      <c r="O722" s="2">
        <f t="shared" si="180"/>
        <v>0</v>
      </c>
      <c r="P722" s="2">
        <f t="shared" si="180"/>
        <v>0</v>
      </c>
      <c r="Q722" s="2">
        <f t="shared" si="180"/>
        <v>0</v>
      </c>
      <c r="R722" s="2">
        <f t="shared" si="180"/>
        <v>0</v>
      </c>
      <c r="S722" s="2">
        <f t="shared" si="180"/>
        <v>0</v>
      </c>
      <c r="T722" s="2">
        <f t="shared" si="180"/>
        <v>0</v>
      </c>
      <c r="U722" s="2">
        <f t="shared" si="180"/>
        <v>0</v>
      </c>
      <c r="V722" s="17">
        <f>C722</f>
        <v>3326981.36</v>
      </c>
    </row>
    <row r="723" spans="1:22" ht="25.15" customHeight="1" x14ac:dyDescent="0.25">
      <c r="A723" s="49" t="s">
        <v>1518</v>
      </c>
      <c r="B723" s="20" t="s">
        <v>1878</v>
      </c>
      <c r="C723" s="2">
        <f>D723+L723+N723+P723+R723+S723+T723+U723</f>
        <v>3326981.36</v>
      </c>
      <c r="D723" s="3">
        <f>SUM(E723:J723)</f>
        <v>0</v>
      </c>
      <c r="E723" s="3">
        <v>0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4">
        <v>0</v>
      </c>
      <c r="L723" s="3">
        <v>0</v>
      </c>
      <c r="M723" s="9">
        <v>1080.3499999999999</v>
      </c>
      <c r="N723" s="3">
        <v>3326981.36</v>
      </c>
      <c r="O723" s="3">
        <v>0</v>
      </c>
      <c r="P723" s="3">
        <v>0</v>
      </c>
      <c r="Q723" s="3">
        <v>0</v>
      </c>
      <c r="R723" s="3">
        <f>Q723*3200</f>
        <v>0</v>
      </c>
      <c r="S723" s="3">
        <v>0</v>
      </c>
      <c r="T723" s="3">
        <v>0</v>
      </c>
      <c r="U723" s="3">
        <v>0</v>
      </c>
      <c r="V723" s="5">
        <f>N723/M723</f>
        <v>3079.5402971259314</v>
      </c>
    </row>
    <row r="724" spans="1:22" ht="40.15" customHeight="1" x14ac:dyDescent="0.25">
      <c r="A724" s="53" t="s">
        <v>85</v>
      </c>
      <c r="B724" s="53"/>
      <c r="C724" s="2">
        <f t="shared" ref="C724:U724" si="181">SUM(C725:C726)</f>
        <v>5465111.7600000007</v>
      </c>
      <c r="D724" s="2">
        <f t="shared" si="181"/>
        <v>0</v>
      </c>
      <c r="E724" s="2">
        <f t="shared" si="181"/>
        <v>0</v>
      </c>
      <c r="F724" s="2">
        <f t="shared" si="181"/>
        <v>0</v>
      </c>
      <c r="G724" s="2">
        <f t="shared" si="181"/>
        <v>0</v>
      </c>
      <c r="H724" s="2">
        <f t="shared" si="181"/>
        <v>0</v>
      </c>
      <c r="I724" s="2">
        <f t="shared" si="181"/>
        <v>0</v>
      </c>
      <c r="J724" s="2">
        <f t="shared" si="181"/>
        <v>0</v>
      </c>
      <c r="K724" s="13">
        <f t="shared" si="181"/>
        <v>2</v>
      </c>
      <c r="L724" s="2">
        <f t="shared" si="181"/>
        <v>5134680.9800000004</v>
      </c>
      <c r="M724" s="2">
        <f t="shared" si="181"/>
        <v>0</v>
      </c>
      <c r="N724" s="2">
        <f t="shared" si="181"/>
        <v>0</v>
      </c>
      <c r="O724" s="2">
        <f t="shared" si="181"/>
        <v>0</v>
      </c>
      <c r="P724" s="2">
        <f t="shared" si="181"/>
        <v>0</v>
      </c>
      <c r="Q724" s="2">
        <f t="shared" si="181"/>
        <v>0</v>
      </c>
      <c r="R724" s="2">
        <f t="shared" si="181"/>
        <v>0</v>
      </c>
      <c r="S724" s="2">
        <f t="shared" si="181"/>
        <v>0</v>
      </c>
      <c r="T724" s="2">
        <f t="shared" si="181"/>
        <v>0</v>
      </c>
      <c r="U724" s="2">
        <f t="shared" si="181"/>
        <v>330430.78000000003</v>
      </c>
    </row>
    <row r="725" spans="1:22" ht="25.15" customHeight="1" x14ac:dyDescent="0.25">
      <c r="A725" s="49" t="s">
        <v>1519</v>
      </c>
      <c r="B725" s="20" t="s">
        <v>89</v>
      </c>
      <c r="C725" s="2">
        <f>D725+L725+N725+P725+R725+S725+T725+U725</f>
        <v>2731704.3600000003</v>
      </c>
      <c r="D725" s="3">
        <f>SUM(E725:J725)</f>
        <v>0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4">
        <v>1</v>
      </c>
      <c r="L725" s="3">
        <v>2567330.7400000002</v>
      </c>
      <c r="M725" s="9">
        <v>0</v>
      </c>
      <c r="N725" s="9">
        <v>0</v>
      </c>
      <c r="O725" s="3">
        <v>0</v>
      </c>
      <c r="P725" s="3">
        <v>0</v>
      </c>
      <c r="Q725" s="3">
        <v>0</v>
      </c>
      <c r="R725" s="3">
        <f>Q725*3200</f>
        <v>0</v>
      </c>
      <c r="S725" s="3">
        <v>0</v>
      </c>
      <c r="T725" s="3">
        <v>0</v>
      </c>
      <c r="U725" s="3">
        <v>164373.62</v>
      </c>
      <c r="V725" s="5" t="e">
        <f>N725/M725</f>
        <v>#DIV/0!</v>
      </c>
    </row>
    <row r="726" spans="1:22" ht="25.15" customHeight="1" x14ac:dyDescent="0.25">
      <c r="A726" s="49" t="s">
        <v>1520</v>
      </c>
      <c r="B726" s="20" t="s">
        <v>93</v>
      </c>
      <c r="C726" s="2">
        <f>D726+L726+N726+P726+R726+S726+T726+U726</f>
        <v>2733407.4000000004</v>
      </c>
      <c r="D726" s="3">
        <f>SUM(E726:J726)</f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4">
        <v>1</v>
      </c>
      <c r="L726" s="3">
        <v>2567350.2400000002</v>
      </c>
      <c r="M726" s="9">
        <v>0</v>
      </c>
      <c r="N726" s="9">
        <v>0</v>
      </c>
      <c r="O726" s="3">
        <v>0</v>
      </c>
      <c r="P726" s="3">
        <v>0</v>
      </c>
      <c r="Q726" s="3">
        <v>0</v>
      </c>
      <c r="R726" s="3">
        <f>Q726*3200</f>
        <v>0</v>
      </c>
      <c r="S726" s="3">
        <v>0</v>
      </c>
      <c r="T726" s="3">
        <v>0</v>
      </c>
      <c r="U726" s="3">
        <v>166057.16</v>
      </c>
      <c r="V726" s="5" t="e">
        <f>N726/M726</f>
        <v>#DIV/0!</v>
      </c>
    </row>
    <row r="727" spans="1:22" ht="40.15" customHeight="1" x14ac:dyDescent="0.25">
      <c r="A727" s="53" t="s">
        <v>94</v>
      </c>
      <c r="B727" s="53"/>
      <c r="C727" s="2">
        <f t="shared" ref="C727:U727" si="182">SUM(C728:C731)</f>
        <v>17213065.199999999</v>
      </c>
      <c r="D727" s="2">
        <f t="shared" si="182"/>
        <v>0</v>
      </c>
      <c r="E727" s="2">
        <f t="shared" si="182"/>
        <v>0</v>
      </c>
      <c r="F727" s="2">
        <f t="shared" si="182"/>
        <v>0</v>
      </c>
      <c r="G727" s="2">
        <f t="shared" si="182"/>
        <v>0</v>
      </c>
      <c r="H727" s="2">
        <f t="shared" si="182"/>
        <v>0</v>
      </c>
      <c r="I727" s="2">
        <f t="shared" si="182"/>
        <v>0</v>
      </c>
      <c r="J727" s="2">
        <f t="shared" si="182"/>
        <v>0</v>
      </c>
      <c r="K727" s="13">
        <f t="shared" si="182"/>
        <v>0</v>
      </c>
      <c r="L727" s="2">
        <f t="shared" si="182"/>
        <v>0</v>
      </c>
      <c r="M727" s="2">
        <f t="shared" si="182"/>
        <v>3093.87</v>
      </c>
      <c r="N727" s="2">
        <f t="shared" si="182"/>
        <v>17213065.199999999</v>
      </c>
      <c r="O727" s="2">
        <f t="shared" si="182"/>
        <v>0</v>
      </c>
      <c r="P727" s="2">
        <f t="shared" si="182"/>
        <v>0</v>
      </c>
      <c r="Q727" s="2">
        <f t="shared" si="182"/>
        <v>0</v>
      </c>
      <c r="R727" s="2">
        <f t="shared" si="182"/>
        <v>0</v>
      </c>
      <c r="S727" s="2">
        <f t="shared" si="182"/>
        <v>0</v>
      </c>
      <c r="T727" s="2">
        <f t="shared" si="182"/>
        <v>0</v>
      </c>
      <c r="U727" s="2">
        <f t="shared" si="182"/>
        <v>0</v>
      </c>
    </row>
    <row r="728" spans="1:22" ht="25.15" customHeight="1" x14ac:dyDescent="0.25">
      <c r="A728" s="49" t="s">
        <v>1521</v>
      </c>
      <c r="B728" s="20" t="s">
        <v>1904</v>
      </c>
      <c r="C728" s="2">
        <f>D728+L728+N728+P728+R728+S728+T728+U728</f>
        <v>4181444.4</v>
      </c>
      <c r="D728" s="3">
        <f>SUM(E728:J728)</f>
        <v>0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4">
        <v>0</v>
      </c>
      <c r="L728" s="3">
        <v>0</v>
      </c>
      <c r="M728" s="9">
        <v>644.29999999999995</v>
      </c>
      <c r="N728" s="3">
        <v>4181444.4</v>
      </c>
      <c r="O728" s="3">
        <v>0</v>
      </c>
      <c r="P728" s="3">
        <v>0</v>
      </c>
      <c r="Q728" s="3">
        <v>0</v>
      </c>
      <c r="R728" s="3">
        <f>Q728*3200</f>
        <v>0</v>
      </c>
      <c r="S728" s="3">
        <v>0</v>
      </c>
      <c r="T728" s="3">
        <v>0</v>
      </c>
      <c r="U728" s="3">
        <v>0</v>
      </c>
      <c r="V728" s="5">
        <f>N728/M728</f>
        <v>6489.9028402917902</v>
      </c>
    </row>
    <row r="729" spans="1:22" ht="24.6" customHeight="1" x14ac:dyDescent="0.25">
      <c r="A729" s="49" t="s">
        <v>1522</v>
      </c>
      <c r="B729" s="20" t="s">
        <v>1905</v>
      </c>
      <c r="C729" s="2">
        <f>D729+L729+N729+P729+R729+S729+T729+U729</f>
        <v>5060781.5999999996</v>
      </c>
      <c r="D729" s="3">
        <f>SUM(E729:J729)</f>
        <v>0</v>
      </c>
      <c r="E729" s="3">
        <v>0</v>
      </c>
      <c r="F729" s="3">
        <v>0</v>
      </c>
      <c r="G729" s="3">
        <v>0</v>
      </c>
      <c r="H729" s="3">
        <v>0</v>
      </c>
      <c r="I729" s="3">
        <v>0</v>
      </c>
      <c r="J729" s="3">
        <v>0</v>
      </c>
      <c r="K729" s="4">
        <v>0</v>
      </c>
      <c r="L729" s="3">
        <v>0</v>
      </c>
      <c r="M729" s="9">
        <v>840.7</v>
      </c>
      <c r="N729" s="3">
        <v>5060781.5999999996</v>
      </c>
      <c r="O729" s="3">
        <v>0</v>
      </c>
      <c r="P729" s="3">
        <v>0</v>
      </c>
      <c r="Q729" s="3">
        <v>0</v>
      </c>
      <c r="R729" s="3">
        <f>Q729*3200</f>
        <v>0</v>
      </c>
      <c r="S729" s="3">
        <v>0</v>
      </c>
      <c r="T729" s="3">
        <v>0</v>
      </c>
      <c r="U729" s="3">
        <v>0</v>
      </c>
      <c r="V729" s="5">
        <f>N729/M729</f>
        <v>6019.7235636969181</v>
      </c>
    </row>
    <row r="730" spans="1:22" ht="25.15" customHeight="1" x14ac:dyDescent="0.25">
      <c r="A730" s="49" t="s">
        <v>1523</v>
      </c>
      <c r="B730" s="20" t="s">
        <v>1906</v>
      </c>
      <c r="C730" s="2">
        <f>D730+L730+N730+P730+R730+S730+T730+U730</f>
        <v>3728042.4</v>
      </c>
      <c r="D730" s="3">
        <f>SUM(E730:J730)</f>
        <v>0</v>
      </c>
      <c r="E730" s="3">
        <v>0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4">
        <v>0</v>
      </c>
      <c r="L730" s="3">
        <v>0</v>
      </c>
      <c r="M730" s="9">
        <v>595.77</v>
      </c>
      <c r="N730" s="3">
        <v>3728042.4</v>
      </c>
      <c r="O730" s="3">
        <v>0</v>
      </c>
      <c r="P730" s="3">
        <v>0</v>
      </c>
      <c r="Q730" s="3">
        <v>0</v>
      </c>
      <c r="R730" s="3">
        <f>Q730*3200</f>
        <v>0</v>
      </c>
      <c r="S730" s="3">
        <v>0</v>
      </c>
      <c r="T730" s="3">
        <v>0</v>
      </c>
      <c r="U730" s="3">
        <v>0</v>
      </c>
      <c r="V730" s="5">
        <f>N730/M730</f>
        <v>6257.5195125635728</v>
      </c>
    </row>
    <row r="731" spans="1:22" ht="25.15" customHeight="1" x14ac:dyDescent="0.25">
      <c r="A731" s="49" t="s">
        <v>1524</v>
      </c>
      <c r="B731" s="20" t="s">
        <v>1907</v>
      </c>
      <c r="C731" s="2">
        <f>D731+L731+N731+P731+R731+S731+T731+U731</f>
        <v>4242796.8</v>
      </c>
      <c r="D731" s="3">
        <f>SUM(E731:J731)</f>
        <v>0</v>
      </c>
      <c r="E731" s="3">
        <v>0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4">
        <v>0</v>
      </c>
      <c r="L731" s="3">
        <v>0</v>
      </c>
      <c r="M731" s="9">
        <v>1013.1</v>
      </c>
      <c r="N731" s="3">
        <v>4242796.8</v>
      </c>
      <c r="O731" s="3">
        <v>0</v>
      </c>
      <c r="P731" s="3">
        <v>0</v>
      </c>
      <c r="Q731" s="3">
        <v>0</v>
      </c>
      <c r="R731" s="3">
        <f>Q731*3200</f>
        <v>0</v>
      </c>
      <c r="S731" s="3">
        <v>0</v>
      </c>
      <c r="T731" s="3">
        <v>0</v>
      </c>
      <c r="U731" s="3">
        <v>0</v>
      </c>
      <c r="V731" s="5">
        <f>N731/M731</f>
        <v>4187.9348534201954</v>
      </c>
    </row>
    <row r="732" spans="1:22" ht="40.15" customHeight="1" x14ac:dyDescent="0.25">
      <c r="A732" s="53" t="s">
        <v>95</v>
      </c>
      <c r="B732" s="53"/>
      <c r="C732" s="2">
        <f t="shared" ref="C732:U732" si="183">SUM(C733)</f>
        <v>213776.29</v>
      </c>
      <c r="D732" s="2">
        <f t="shared" si="183"/>
        <v>0</v>
      </c>
      <c r="E732" s="2">
        <f t="shared" si="183"/>
        <v>0</v>
      </c>
      <c r="F732" s="2">
        <f t="shared" si="183"/>
        <v>0</v>
      </c>
      <c r="G732" s="2">
        <f t="shared" si="183"/>
        <v>0</v>
      </c>
      <c r="H732" s="2">
        <f t="shared" si="183"/>
        <v>0</v>
      </c>
      <c r="I732" s="2">
        <f t="shared" si="183"/>
        <v>0</v>
      </c>
      <c r="J732" s="2">
        <f t="shared" si="183"/>
        <v>0</v>
      </c>
      <c r="K732" s="13">
        <f t="shared" si="183"/>
        <v>0</v>
      </c>
      <c r="L732" s="2">
        <f t="shared" si="183"/>
        <v>0</v>
      </c>
      <c r="M732" s="2">
        <f t="shared" si="183"/>
        <v>0</v>
      </c>
      <c r="N732" s="2">
        <f t="shared" si="183"/>
        <v>0</v>
      </c>
      <c r="O732" s="2">
        <f t="shared" si="183"/>
        <v>0</v>
      </c>
      <c r="P732" s="2">
        <f t="shared" si="183"/>
        <v>0</v>
      </c>
      <c r="Q732" s="2">
        <f t="shared" si="183"/>
        <v>0</v>
      </c>
      <c r="R732" s="2">
        <f t="shared" si="183"/>
        <v>0</v>
      </c>
      <c r="S732" s="2">
        <f t="shared" si="183"/>
        <v>0</v>
      </c>
      <c r="T732" s="2">
        <f t="shared" si="183"/>
        <v>0</v>
      </c>
      <c r="U732" s="2">
        <f t="shared" si="183"/>
        <v>213776.29</v>
      </c>
    </row>
    <row r="733" spans="1:22" ht="25.15" customHeight="1" x14ac:dyDescent="0.25">
      <c r="A733" s="48" t="s">
        <v>1525</v>
      </c>
      <c r="B733" s="20" t="s">
        <v>96</v>
      </c>
      <c r="C733" s="2">
        <f>D733+L733+N733+P733+R733+S733+T733+U733</f>
        <v>213776.29</v>
      </c>
      <c r="D733" s="3">
        <f>SUM(E733:J733)</f>
        <v>0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10">
        <v>0</v>
      </c>
      <c r="L733" s="9">
        <v>0</v>
      </c>
      <c r="M733" s="9">
        <v>0</v>
      </c>
      <c r="N733" s="3">
        <f>M733*6600</f>
        <v>0</v>
      </c>
      <c r="O733" s="9">
        <v>0</v>
      </c>
      <c r="P733" s="9">
        <v>0</v>
      </c>
      <c r="Q733" s="9">
        <v>0</v>
      </c>
      <c r="R733" s="3">
        <f>Q733*3200</f>
        <v>0</v>
      </c>
      <c r="S733" s="9">
        <v>0</v>
      </c>
      <c r="T733" s="9">
        <v>0</v>
      </c>
      <c r="U733" s="9">
        <v>213776.29</v>
      </c>
      <c r="V733" s="5" t="e">
        <f>N733/M733</f>
        <v>#DIV/0!</v>
      </c>
    </row>
    <row r="734" spans="1:22" ht="40.15" customHeight="1" x14ac:dyDescent="0.25">
      <c r="A734" s="53" t="s">
        <v>837</v>
      </c>
      <c r="B734" s="53"/>
      <c r="C734" s="2">
        <f t="shared" ref="C734:U734" si="184">SUM(C735:C738)</f>
        <v>23365085.300000001</v>
      </c>
      <c r="D734" s="2">
        <f t="shared" si="184"/>
        <v>0</v>
      </c>
      <c r="E734" s="2">
        <f t="shared" si="184"/>
        <v>0</v>
      </c>
      <c r="F734" s="2">
        <f t="shared" si="184"/>
        <v>0</v>
      </c>
      <c r="G734" s="2">
        <f t="shared" si="184"/>
        <v>0</v>
      </c>
      <c r="H734" s="2">
        <f t="shared" si="184"/>
        <v>0</v>
      </c>
      <c r="I734" s="2">
        <f t="shared" si="184"/>
        <v>0</v>
      </c>
      <c r="J734" s="2">
        <f t="shared" si="184"/>
        <v>0</v>
      </c>
      <c r="K734" s="13">
        <f t="shared" si="184"/>
        <v>0</v>
      </c>
      <c r="L734" s="2">
        <f t="shared" si="184"/>
        <v>0</v>
      </c>
      <c r="M734" s="2">
        <f t="shared" si="184"/>
        <v>5021.6000000000004</v>
      </c>
      <c r="N734" s="2">
        <f t="shared" si="184"/>
        <v>23365085.300000001</v>
      </c>
      <c r="O734" s="2">
        <f t="shared" si="184"/>
        <v>0</v>
      </c>
      <c r="P734" s="2">
        <f t="shared" si="184"/>
        <v>0</v>
      </c>
      <c r="Q734" s="2">
        <f t="shared" si="184"/>
        <v>0</v>
      </c>
      <c r="R734" s="2">
        <f t="shared" si="184"/>
        <v>0</v>
      </c>
      <c r="S734" s="2">
        <f t="shared" si="184"/>
        <v>0</v>
      </c>
      <c r="T734" s="2">
        <f t="shared" si="184"/>
        <v>0</v>
      </c>
      <c r="U734" s="2">
        <f t="shared" si="184"/>
        <v>0</v>
      </c>
      <c r="V734" s="17">
        <f>C734+C1258</f>
        <v>23365085.300000001</v>
      </c>
    </row>
    <row r="735" spans="1:22" ht="25.15" customHeight="1" x14ac:dyDescent="0.25">
      <c r="A735" s="49" t="s">
        <v>1526</v>
      </c>
      <c r="B735" s="20" t="s">
        <v>1908</v>
      </c>
      <c r="C735" s="2">
        <f>D735+L735+N735+P735+R735+S735+T735+U735</f>
        <v>6386729</v>
      </c>
      <c r="D735" s="3">
        <f>SUM(E735:J735)</f>
        <v>0</v>
      </c>
      <c r="E735" s="3">
        <v>0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4">
        <v>0</v>
      </c>
      <c r="L735" s="3">
        <v>0</v>
      </c>
      <c r="M735" s="9">
        <v>1435.22</v>
      </c>
      <c r="N735" s="9">
        <v>6386729</v>
      </c>
      <c r="O735" s="9">
        <v>0</v>
      </c>
      <c r="P735" s="9">
        <v>0</v>
      </c>
      <c r="Q735" s="9">
        <v>0</v>
      </c>
      <c r="R735" s="3">
        <f>Q735*3200</f>
        <v>0</v>
      </c>
      <c r="S735" s="9">
        <v>0</v>
      </c>
      <c r="T735" s="9">
        <v>0</v>
      </c>
      <c r="U735" s="9">
        <v>0</v>
      </c>
      <c r="V735" s="5">
        <f>N735/M735</f>
        <v>4450</v>
      </c>
    </row>
    <row r="736" spans="1:22" ht="25.15" customHeight="1" x14ac:dyDescent="0.25">
      <c r="A736" s="49" t="s">
        <v>1527</v>
      </c>
      <c r="B736" s="20" t="s">
        <v>1909</v>
      </c>
      <c r="C736" s="2">
        <f>D736+L736+N736+P736+R736+S736+T736+U736</f>
        <v>5140884</v>
      </c>
      <c r="D736" s="3">
        <f>SUM(E736:J736)</f>
        <v>0</v>
      </c>
      <c r="E736" s="3">
        <v>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4">
        <v>0</v>
      </c>
      <c r="L736" s="3">
        <v>0</v>
      </c>
      <c r="M736" s="9">
        <v>854.05</v>
      </c>
      <c r="N736" s="9">
        <v>5140884</v>
      </c>
      <c r="O736" s="9">
        <v>0</v>
      </c>
      <c r="P736" s="9">
        <v>0</v>
      </c>
      <c r="Q736" s="9">
        <v>0</v>
      </c>
      <c r="R736" s="3">
        <f>Q736*3200</f>
        <v>0</v>
      </c>
      <c r="S736" s="9">
        <v>0</v>
      </c>
      <c r="T736" s="9">
        <v>0</v>
      </c>
      <c r="U736" s="9">
        <v>0</v>
      </c>
    </row>
    <row r="737" spans="1:22" ht="25.15" customHeight="1" x14ac:dyDescent="0.25">
      <c r="A737" s="49" t="s">
        <v>1528</v>
      </c>
      <c r="B737" s="20" t="s">
        <v>1910</v>
      </c>
      <c r="C737" s="2">
        <f>D737+L737+N737+P737+R737+S737+T737+U737</f>
        <v>6226751.5</v>
      </c>
      <c r="D737" s="3">
        <f>SUM(E737:J737)</f>
        <v>0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4">
        <v>0</v>
      </c>
      <c r="L737" s="3">
        <v>0</v>
      </c>
      <c r="M737" s="9">
        <v>1399.27</v>
      </c>
      <c r="N737" s="9">
        <v>6226751.5</v>
      </c>
      <c r="O737" s="9">
        <v>0</v>
      </c>
      <c r="P737" s="9">
        <v>0</v>
      </c>
      <c r="Q737" s="9">
        <v>0</v>
      </c>
      <c r="R737" s="3">
        <f>Q737*3200</f>
        <v>0</v>
      </c>
      <c r="S737" s="9">
        <v>0</v>
      </c>
      <c r="T737" s="9">
        <v>0</v>
      </c>
      <c r="U737" s="9">
        <v>0</v>
      </c>
      <c r="V737" s="5">
        <f>N737/M737</f>
        <v>4450</v>
      </c>
    </row>
    <row r="738" spans="1:22" ht="25.15" customHeight="1" x14ac:dyDescent="0.25">
      <c r="A738" s="49" t="s">
        <v>1529</v>
      </c>
      <c r="B738" s="20" t="s">
        <v>1911</v>
      </c>
      <c r="C738" s="2">
        <f>D738+L738+N738+P738+R738+S738+T738+U738</f>
        <v>5610720.7999999998</v>
      </c>
      <c r="D738" s="3">
        <f>SUM(E738:J738)</f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4">
        <v>0</v>
      </c>
      <c r="L738" s="3">
        <v>0</v>
      </c>
      <c r="M738" s="9">
        <v>1333.06</v>
      </c>
      <c r="N738" s="9">
        <v>5610720.7999999998</v>
      </c>
      <c r="O738" s="9">
        <v>0</v>
      </c>
      <c r="P738" s="9">
        <v>0</v>
      </c>
      <c r="Q738" s="9">
        <v>0</v>
      </c>
      <c r="R738" s="3">
        <f>Q738*3200</f>
        <v>0</v>
      </c>
      <c r="S738" s="9">
        <v>0</v>
      </c>
      <c r="T738" s="9">
        <v>0</v>
      </c>
      <c r="U738" s="9">
        <v>0</v>
      </c>
      <c r="V738" s="5">
        <f>N738/M738</f>
        <v>4208.9034252021665</v>
      </c>
    </row>
    <row r="739" spans="1:22" ht="40.15" customHeight="1" x14ac:dyDescent="0.25">
      <c r="A739" s="53" t="s">
        <v>835</v>
      </c>
      <c r="B739" s="53"/>
      <c r="C739" s="2">
        <f t="shared" ref="C739:U739" si="185">SUM(C740)</f>
        <v>92025.43</v>
      </c>
      <c r="D739" s="2">
        <f t="shared" si="185"/>
        <v>0</v>
      </c>
      <c r="E739" s="2">
        <f t="shared" si="185"/>
        <v>0</v>
      </c>
      <c r="F739" s="2">
        <f t="shared" si="185"/>
        <v>0</v>
      </c>
      <c r="G739" s="2">
        <f t="shared" si="185"/>
        <v>0</v>
      </c>
      <c r="H739" s="2">
        <f t="shared" si="185"/>
        <v>0</v>
      </c>
      <c r="I739" s="2">
        <f t="shared" si="185"/>
        <v>0</v>
      </c>
      <c r="J739" s="2">
        <f t="shared" si="185"/>
        <v>0</v>
      </c>
      <c r="K739" s="13">
        <f t="shared" si="185"/>
        <v>0</v>
      </c>
      <c r="L739" s="2">
        <f t="shared" si="185"/>
        <v>0</v>
      </c>
      <c r="M739" s="2">
        <f t="shared" si="185"/>
        <v>0</v>
      </c>
      <c r="N739" s="2">
        <f t="shared" si="185"/>
        <v>0</v>
      </c>
      <c r="O739" s="2">
        <f t="shared" si="185"/>
        <v>0</v>
      </c>
      <c r="P739" s="2">
        <f t="shared" si="185"/>
        <v>0</v>
      </c>
      <c r="Q739" s="2">
        <f t="shared" si="185"/>
        <v>0</v>
      </c>
      <c r="R739" s="2">
        <f t="shared" si="185"/>
        <v>0</v>
      </c>
      <c r="S739" s="2">
        <f t="shared" si="185"/>
        <v>0</v>
      </c>
      <c r="T739" s="2">
        <f t="shared" si="185"/>
        <v>0</v>
      </c>
      <c r="U739" s="2">
        <f t="shared" si="185"/>
        <v>92025.43</v>
      </c>
      <c r="V739" s="17">
        <f>C739+C1256</f>
        <v>92025.43</v>
      </c>
    </row>
    <row r="740" spans="1:22" ht="25.15" customHeight="1" x14ac:dyDescent="0.25">
      <c r="A740" s="49" t="s">
        <v>1530</v>
      </c>
      <c r="B740" s="20" t="s">
        <v>836</v>
      </c>
      <c r="C740" s="2">
        <f>D740+L740+N740+P740+R740+S740+T740+U740</f>
        <v>92025.43</v>
      </c>
      <c r="D740" s="3">
        <f>SUM(E740:J740)</f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4">
        <v>0</v>
      </c>
      <c r="L740" s="3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3">
        <f>Q740*3200</f>
        <v>0</v>
      </c>
      <c r="S740" s="9">
        <v>0</v>
      </c>
      <c r="T740" s="9">
        <v>0</v>
      </c>
      <c r="U740" s="9">
        <v>92025.43</v>
      </c>
      <c r="V740" s="5" t="e">
        <f>N740/M740</f>
        <v>#DIV/0!</v>
      </c>
    </row>
    <row r="741" spans="1:22" ht="40.15" customHeight="1" x14ac:dyDescent="0.25">
      <c r="A741" s="53" t="s">
        <v>103</v>
      </c>
      <c r="B741" s="53"/>
      <c r="C741" s="2">
        <f t="shared" ref="C741:U741" si="186">SUM(C742:C746)</f>
        <v>6553585.3200000003</v>
      </c>
      <c r="D741" s="2">
        <f t="shared" si="186"/>
        <v>0</v>
      </c>
      <c r="E741" s="2">
        <f t="shared" si="186"/>
        <v>0</v>
      </c>
      <c r="F741" s="2">
        <f t="shared" si="186"/>
        <v>0</v>
      </c>
      <c r="G741" s="2">
        <f t="shared" si="186"/>
        <v>0</v>
      </c>
      <c r="H741" s="2">
        <f t="shared" si="186"/>
        <v>0</v>
      </c>
      <c r="I741" s="2">
        <f t="shared" si="186"/>
        <v>0</v>
      </c>
      <c r="J741" s="2">
        <f t="shared" si="186"/>
        <v>0</v>
      </c>
      <c r="K741" s="13">
        <f t="shared" si="186"/>
        <v>0</v>
      </c>
      <c r="L741" s="2">
        <f t="shared" si="186"/>
        <v>0</v>
      </c>
      <c r="M741" s="2">
        <f t="shared" si="186"/>
        <v>970.93000000000006</v>
      </c>
      <c r="N741" s="2">
        <f t="shared" si="186"/>
        <v>5520760.4000000004</v>
      </c>
      <c r="O741" s="2">
        <f t="shared" si="186"/>
        <v>0</v>
      </c>
      <c r="P741" s="2">
        <f t="shared" si="186"/>
        <v>0</v>
      </c>
      <c r="Q741" s="2">
        <f t="shared" si="186"/>
        <v>0</v>
      </c>
      <c r="R741" s="2">
        <f t="shared" si="186"/>
        <v>0</v>
      </c>
      <c r="S741" s="2">
        <f t="shared" si="186"/>
        <v>0</v>
      </c>
      <c r="T741" s="2">
        <f t="shared" si="186"/>
        <v>0</v>
      </c>
      <c r="U741" s="2">
        <f t="shared" si="186"/>
        <v>1032824.92</v>
      </c>
    </row>
    <row r="742" spans="1:22" ht="25.15" customHeight="1" x14ac:dyDescent="0.25">
      <c r="A742" s="49" t="s">
        <v>1531</v>
      </c>
      <c r="B742" s="1" t="s">
        <v>98</v>
      </c>
      <c r="C742" s="2">
        <f>D742+L742+N742+P742+R742+S742+T742+U742</f>
        <v>4085531.4</v>
      </c>
      <c r="D742" s="3">
        <f>SUM(E742:J742)</f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9">
        <v>718.48</v>
      </c>
      <c r="N742" s="3">
        <v>4085531.4</v>
      </c>
      <c r="O742" s="3">
        <v>0</v>
      </c>
      <c r="P742" s="3">
        <v>0</v>
      </c>
      <c r="Q742" s="3">
        <v>0</v>
      </c>
      <c r="R742" s="3">
        <f>Q742*3200</f>
        <v>0</v>
      </c>
      <c r="S742" s="3">
        <v>0</v>
      </c>
      <c r="T742" s="3">
        <v>0</v>
      </c>
      <c r="U742" s="3">
        <v>0</v>
      </c>
      <c r="V742" s="5">
        <f>N742/M742</f>
        <v>5686.3536911257097</v>
      </c>
    </row>
    <row r="743" spans="1:22" ht="25.15" customHeight="1" x14ac:dyDescent="0.25">
      <c r="A743" s="49" t="s">
        <v>1532</v>
      </c>
      <c r="B743" s="1" t="s">
        <v>99</v>
      </c>
      <c r="C743" s="2">
        <f>D743+L743+N743+P743+R743+S743+T743+U743</f>
        <v>1435229</v>
      </c>
      <c r="D743" s="3">
        <f>SUM(E743:J743)</f>
        <v>0</v>
      </c>
      <c r="E743" s="3">
        <v>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4">
        <v>0</v>
      </c>
      <c r="L743" s="3">
        <v>0</v>
      </c>
      <c r="M743" s="9">
        <v>252.45</v>
      </c>
      <c r="N743" s="3">
        <v>1435229</v>
      </c>
      <c r="O743" s="3">
        <v>0</v>
      </c>
      <c r="P743" s="3">
        <v>0</v>
      </c>
      <c r="Q743" s="3">
        <v>0</v>
      </c>
      <c r="R743" s="3">
        <f>Q743*3200</f>
        <v>0</v>
      </c>
      <c r="S743" s="3">
        <v>0</v>
      </c>
      <c r="T743" s="3">
        <v>0</v>
      </c>
      <c r="U743" s="3">
        <v>0</v>
      </c>
      <c r="V743" s="5">
        <f>N743/M743</f>
        <v>5685.2010299069125</v>
      </c>
    </row>
    <row r="744" spans="1:22" ht="25.15" customHeight="1" x14ac:dyDescent="0.25">
      <c r="A744" s="49" t="s">
        <v>1533</v>
      </c>
      <c r="B744" s="1" t="s">
        <v>101</v>
      </c>
      <c r="C744" s="2">
        <f>D744+L744+N744+P744+R744+S744+T744+U744</f>
        <v>743956.25</v>
      </c>
      <c r="D744" s="3">
        <f>SUM(E744:J744)</f>
        <v>0</v>
      </c>
      <c r="E744" s="3">
        <v>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10">
        <v>0</v>
      </c>
      <c r="L744" s="9">
        <v>0</v>
      </c>
      <c r="M744" s="9">
        <v>0</v>
      </c>
      <c r="N744" s="9">
        <f>M744*6600</f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743956.25</v>
      </c>
      <c r="V744" s="5" t="e">
        <f>N744/M744</f>
        <v>#DIV/0!</v>
      </c>
    </row>
    <row r="745" spans="1:22" ht="25.15" customHeight="1" x14ac:dyDescent="0.25">
      <c r="A745" s="49" t="s">
        <v>1534</v>
      </c>
      <c r="B745" s="1" t="s">
        <v>1099</v>
      </c>
      <c r="C745" s="2">
        <f>D745+L745+N745+P745+R745+S745+T745+U745</f>
        <v>167226.87</v>
      </c>
      <c r="D745" s="3">
        <f>SUM(E745:J745)</f>
        <v>0</v>
      </c>
      <c r="E745" s="3">
        <v>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4">
        <v>0</v>
      </c>
      <c r="L745" s="3">
        <v>0</v>
      </c>
      <c r="M745" s="9">
        <v>0</v>
      </c>
      <c r="N745" s="3">
        <v>0</v>
      </c>
      <c r="O745" s="3">
        <v>0</v>
      </c>
      <c r="P745" s="3">
        <v>0</v>
      </c>
      <c r="Q745" s="3">
        <v>0</v>
      </c>
      <c r="R745" s="3">
        <f>Q745*3200</f>
        <v>0</v>
      </c>
      <c r="S745" s="3">
        <v>0</v>
      </c>
      <c r="T745" s="3">
        <v>0</v>
      </c>
      <c r="U745" s="3">
        <v>167226.87</v>
      </c>
    </row>
    <row r="746" spans="1:22" ht="25.15" customHeight="1" x14ac:dyDescent="0.25">
      <c r="A746" s="49" t="s">
        <v>1535</v>
      </c>
      <c r="B746" s="1" t="s">
        <v>911</v>
      </c>
      <c r="C746" s="2">
        <f>D746+L746+N746+P746+R746+S746+T746+U746</f>
        <v>121641.8</v>
      </c>
      <c r="D746" s="3">
        <f>SUM(E746:J746)</f>
        <v>0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4">
        <v>0</v>
      </c>
      <c r="L746" s="3">
        <v>0</v>
      </c>
      <c r="M746" s="9">
        <v>0</v>
      </c>
      <c r="N746" s="3">
        <v>0</v>
      </c>
      <c r="O746" s="3">
        <v>0</v>
      </c>
      <c r="P746" s="3">
        <v>0</v>
      </c>
      <c r="Q746" s="3">
        <v>0</v>
      </c>
      <c r="R746" s="3">
        <f>Q746*3200</f>
        <v>0</v>
      </c>
      <c r="S746" s="3">
        <v>0</v>
      </c>
      <c r="T746" s="3">
        <v>0</v>
      </c>
      <c r="U746" s="3">
        <v>121641.8</v>
      </c>
    </row>
    <row r="747" spans="1:22" ht="40.15" customHeight="1" x14ac:dyDescent="0.25">
      <c r="A747" s="53" t="s">
        <v>106</v>
      </c>
      <c r="B747" s="53"/>
      <c r="C747" s="2">
        <f t="shared" ref="C747:U747" si="187">SUM(C748)</f>
        <v>2387544</v>
      </c>
      <c r="D747" s="2">
        <f t="shared" si="187"/>
        <v>0</v>
      </c>
      <c r="E747" s="2">
        <f t="shared" si="187"/>
        <v>0</v>
      </c>
      <c r="F747" s="2">
        <f t="shared" si="187"/>
        <v>0</v>
      </c>
      <c r="G747" s="2">
        <f t="shared" si="187"/>
        <v>0</v>
      </c>
      <c r="H747" s="2">
        <f t="shared" si="187"/>
        <v>0</v>
      </c>
      <c r="I747" s="2">
        <f t="shared" si="187"/>
        <v>0</v>
      </c>
      <c r="J747" s="2">
        <f t="shared" si="187"/>
        <v>0</v>
      </c>
      <c r="K747" s="13">
        <f t="shared" si="187"/>
        <v>0</v>
      </c>
      <c r="L747" s="2">
        <f t="shared" si="187"/>
        <v>0</v>
      </c>
      <c r="M747" s="2">
        <f t="shared" si="187"/>
        <v>364.91</v>
      </c>
      <c r="N747" s="2">
        <f t="shared" si="187"/>
        <v>2387544</v>
      </c>
      <c r="O747" s="2">
        <f t="shared" si="187"/>
        <v>0</v>
      </c>
      <c r="P747" s="2">
        <f t="shared" si="187"/>
        <v>0</v>
      </c>
      <c r="Q747" s="2">
        <f t="shared" si="187"/>
        <v>0</v>
      </c>
      <c r="R747" s="2">
        <f t="shared" si="187"/>
        <v>0</v>
      </c>
      <c r="S747" s="2">
        <f t="shared" si="187"/>
        <v>0</v>
      </c>
      <c r="T747" s="2">
        <f t="shared" si="187"/>
        <v>0</v>
      </c>
      <c r="U747" s="2">
        <f t="shared" si="187"/>
        <v>0</v>
      </c>
    </row>
    <row r="748" spans="1:22" ht="25.15" customHeight="1" x14ac:dyDescent="0.25">
      <c r="A748" s="49" t="s">
        <v>1536</v>
      </c>
      <c r="B748" s="24" t="s">
        <v>105</v>
      </c>
      <c r="C748" s="2">
        <f>D748+L748+N748+P748+R748+S748+T748+U748</f>
        <v>2387544</v>
      </c>
      <c r="D748" s="3">
        <f>SUM(E748:J748)</f>
        <v>0</v>
      </c>
      <c r="E748" s="3">
        <v>0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4">
        <v>0</v>
      </c>
      <c r="L748" s="3">
        <v>0</v>
      </c>
      <c r="M748" s="3">
        <v>364.91</v>
      </c>
      <c r="N748" s="3">
        <v>2387544</v>
      </c>
      <c r="O748" s="3">
        <v>0</v>
      </c>
      <c r="P748" s="3">
        <v>0</v>
      </c>
      <c r="Q748" s="3">
        <v>0</v>
      </c>
      <c r="R748" s="3">
        <f>Q748*3200</f>
        <v>0</v>
      </c>
      <c r="S748" s="3">
        <v>0</v>
      </c>
      <c r="T748" s="3">
        <v>0</v>
      </c>
      <c r="U748" s="3">
        <v>0</v>
      </c>
      <c r="V748" s="5">
        <f>N748/M748</f>
        <v>6542.8297388397132</v>
      </c>
    </row>
    <row r="749" spans="1:22" ht="40.15" customHeight="1" x14ac:dyDescent="0.25">
      <c r="A749" s="53" t="s">
        <v>782</v>
      </c>
      <c r="B749" s="53"/>
      <c r="C749" s="2">
        <f t="shared" ref="C749:U749" si="188">SUM(C750)</f>
        <v>176189.67</v>
      </c>
      <c r="D749" s="2">
        <f t="shared" si="188"/>
        <v>0</v>
      </c>
      <c r="E749" s="2">
        <f t="shared" si="188"/>
        <v>0</v>
      </c>
      <c r="F749" s="2">
        <f t="shared" si="188"/>
        <v>0</v>
      </c>
      <c r="G749" s="2">
        <f t="shared" si="188"/>
        <v>0</v>
      </c>
      <c r="H749" s="2">
        <f t="shared" si="188"/>
        <v>0</v>
      </c>
      <c r="I749" s="2">
        <f t="shared" si="188"/>
        <v>0</v>
      </c>
      <c r="J749" s="2">
        <f t="shared" si="188"/>
        <v>0</v>
      </c>
      <c r="K749" s="13">
        <f t="shared" si="188"/>
        <v>0</v>
      </c>
      <c r="L749" s="2">
        <f t="shared" si="188"/>
        <v>0</v>
      </c>
      <c r="M749" s="2">
        <f t="shared" si="188"/>
        <v>0</v>
      </c>
      <c r="N749" s="2">
        <f t="shared" si="188"/>
        <v>0</v>
      </c>
      <c r="O749" s="2">
        <f t="shared" si="188"/>
        <v>0</v>
      </c>
      <c r="P749" s="2">
        <f t="shared" si="188"/>
        <v>0</v>
      </c>
      <c r="Q749" s="2">
        <f t="shared" si="188"/>
        <v>0</v>
      </c>
      <c r="R749" s="2">
        <f t="shared" si="188"/>
        <v>0</v>
      </c>
      <c r="S749" s="2">
        <f t="shared" si="188"/>
        <v>0</v>
      </c>
      <c r="T749" s="2">
        <f t="shared" si="188"/>
        <v>0</v>
      </c>
      <c r="U749" s="2">
        <f t="shared" si="188"/>
        <v>176189.67</v>
      </c>
      <c r="V749" s="17">
        <f>C749</f>
        <v>176189.67</v>
      </c>
    </row>
    <row r="750" spans="1:22" ht="25.15" customHeight="1" x14ac:dyDescent="0.25">
      <c r="A750" s="49" t="s">
        <v>1537</v>
      </c>
      <c r="B750" s="20" t="s">
        <v>783</v>
      </c>
      <c r="C750" s="2">
        <f>D750+L750+N750+P750+R750+S750+T750+U750</f>
        <v>176189.67</v>
      </c>
      <c r="D750" s="3">
        <f>SUM(E750:J750)</f>
        <v>0</v>
      </c>
      <c r="E750" s="3">
        <v>0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4">
        <v>0</v>
      </c>
      <c r="L750" s="3">
        <v>0</v>
      </c>
      <c r="M750" s="3">
        <v>0</v>
      </c>
      <c r="N750" s="3">
        <f>M750*6600</f>
        <v>0</v>
      </c>
      <c r="O750" s="3">
        <v>0</v>
      </c>
      <c r="P750" s="3">
        <v>0</v>
      </c>
      <c r="Q750" s="3">
        <v>0</v>
      </c>
      <c r="R750" s="3">
        <f>Q750*3200</f>
        <v>0</v>
      </c>
      <c r="S750" s="3">
        <v>0</v>
      </c>
      <c r="T750" s="3">
        <v>0</v>
      </c>
      <c r="U750" s="3">
        <v>176189.67</v>
      </c>
      <c r="V750" s="5" t="e">
        <f>N750/M750</f>
        <v>#DIV/0!</v>
      </c>
    </row>
    <row r="751" spans="1:22" ht="40.15" customHeight="1" x14ac:dyDescent="0.25">
      <c r="A751" s="53" t="s">
        <v>108</v>
      </c>
      <c r="B751" s="53"/>
      <c r="C751" s="2">
        <f t="shared" ref="C751:U751" si="189">SUM(C752)</f>
        <v>5282150</v>
      </c>
      <c r="D751" s="2">
        <f t="shared" si="189"/>
        <v>0</v>
      </c>
      <c r="E751" s="2">
        <f t="shared" si="189"/>
        <v>0</v>
      </c>
      <c r="F751" s="2">
        <f t="shared" si="189"/>
        <v>0</v>
      </c>
      <c r="G751" s="2">
        <f t="shared" si="189"/>
        <v>0</v>
      </c>
      <c r="H751" s="2">
        <f t="shared" si="189"/>
        <v>0</v>
      </c>
      <c r="I751" s="2">
        <f t="shared" si="189"/>
        <v>0</v>
      </c>
      <c r="J751" s="2">
        <f t="shared" si="189"/>
        <v>0</v>
      </c>
      <c r="K751" s="13">
        <f t="shared" si="189"/>
        <v>0</v>
      </c>
      <c r="L751" s="2">
        <f t="shared" si="189"/>
        <v>0</v>
      </c>
      <c r="M751" s="2">
        <f t="shared" si="189"/>
        <v>1373</v>
      </c>
      <c r="N751" s="2">
        <f t="shared" si="189"/>
        <v>5282150</v>
      </c>
      <c r="O751" s="2">
        <f t="shared" si="189"/>
        <v>0</v>
      </c>
      <c r="P751" s="2">
        <f t="shared" si="189"/>
        <v>0</v>
      </c>
      <c r="Q751" s="2">
        <f t="shared" si="189"/>
        <v>0</v>
      </c>
      <c r="R751" s="2">
        <f t="shared" si="189"/>
        <v>0</v>
      </c>
      <c r="S751" s="2">
        <f t="shared" si="189"/>
        <v>0</v>
      </c>
      <c r="T751" s="2">
        <f t="shared" si="189"/>
        <v>0</v>
      </c>
      <c r="U751" s="2">
        <f t="shared" si="189"/>
        <v>0</v>
      </c>
    </row>
    <row r="752" spans="1:22" ht="25.15" customHeight="1" x14ac:dyDescent="0.25">
      <c r="A752" s="49" t="s">
        <v>1538</v>
      </c>
      <c r="B752" s="20" t="s">
        <v>1912</v>
      </c>
      <c r="C752" s="2">
        <f>D752+L752+N752+P752+R752+S752+T752+U752</f>
        <v>5282150</v>
      </c>
      <c r="D752" s="3">
        <f>SUM(E752:J752)</f>
        <v>0</v>
      </c>
      <c r="E752" s="3">
        <v>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4">
        <v>0</v>
      </c>
      <c r="L752" s="3">
        <v>0</v>
      </c>
      <c r="M752" s="3">
        <v>1373</v>
      </c>
      <c r="N752" s="3">
        <v>5282150</v>
      </c>
      <c r="O752" s="3">
        <v>0</v>
      </c>
      <c r="P752" s="3">
        <v>0</v>
      </c>
      <c r="Q752" s="3">
        <v>0</v>
      </c>
      <c r="R752" s="3">
        <f>Q752*3200</f>
        <v>0</v>
      </c>
      <c r="S752" s="3">
        <v>0</v>
      </c>
      <c r="T752" s="3">
        <v>0</v>
      </c>
      <c r="U752" s="3">
        <v>0</v>
      </c>
      <c r="V752" s="5">
        <f>N752/M752</f>
        <v>3847.1595047341589</v>
      </c>
    </row>
    <row r="753" spans="1:22" ht="49.9" customHeight="1" x14ac:dyDescent="0.25">
      <c r="A753" s="53" t="s">
        <v>842</v>
      </c>
      <c r="B753" s="53"/>
      <c r="C753" s="2">
        <f t="shared" ref="C753:U753" si="190">SUM(C754)</f>
        <v>1904760</v>
      </c>
      <c r="D753" s="2">
        <f t="shared" si="190"/>
        <v>0</v>
      </c>
      <c r="E753" s="2">
        <f t="shared" si="190"/>
        <v>0</v>
      </c>
      <c r="F753" s="2">
        <f t="shared" si="190"/>
        <v>0</v>
      </c>
      <c r="G753" s="2">
        <f t="shared" si="190"/>
        <v>0</v>
      </c>
      <c r="H753" s="2">
        <f t="shared" si="190"/>
        <v>0</v>
      </c>
      <c r="I753" s="2">
        <f t="shared" si="190"/>
        <v>0</v>
      </c>
      <c r="J753" s="2">
        <f t="shared" si="190"/>
        <v>0</v>
      </c>
      <c r="K753" s="13">
        <f t="shared" si="190"/>
        <v>0</v>
      </c>
      <c r="L753" s="2">
        <f t="shared" si="190"/>
        <v>0</v>
      </c>
      <c r="M753" s="2">
        <f t="shared" si="190"/>
        <v>288.60000000000002</v>
      </c>
      <c r="N753" s="2">
        <f t="shared" si="190"/>
        <v>1904760</v>
      </c>
      <c r="O753" s="2">
        <f t="shared" si="190"/>
        <v>0</v>
      </c>
      <c r="P753" s="2">
        <f t="shared" si="190"/>
        <v>0</v>
      </c>
      <c r="Q753" s="2">
        <f t="shared" si="190"/>
        <v>0</v>
      </c>
      <c r="R753" s="2">
        <f t="shared" si="190"/>
        <v>0</v>
      </c>
      <c r="S753" s="2">
        <f t="shared" si="190"/>
        <v>0</v>
      </c>
      <c r="T753" s="2">
        <f t="shared" si="190"/>
        <v>0</v>
      </c>
      <c r="U753" s="2">
        <f t="shared" si="190"/>
        <v>0</v>
      </c>
      <c r="V753" s="17">
        <f>C753</f>
        <v>1904760</v>
      </c>
    </row>
    <row r="754" spans="1:22" ht="25.15" customHeight="1" x14ac:dyDescent="0.25">
      <c r="A754" s="49" t="s">
        <v>1539</v>
      </c>
      <c r="B754" s="20" t="s">
        <v>1475</v>
      </c>
      <c r="C754" s="2">
        <f>D754+L754+N754+P754+R754+S754+T754+U754</f>
        <v>1904760</v>
      </c>
      <c r="D754" s="3">
        <f>SUM(E754:J754)</f>
        <v>0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4">
        <v>0</v>
      </c>
      <c r="L754" s="3">
        <v>0</v>
      </c>
      <c r="M754" s="3">
        <v>288.60000000000002</v>
      </c>
      <c r="N754" s="3">
        <v>1904760</v>
      </c>
      <c r="O754" s="3">
        <v>0</v>
      </c>
      <c r="P754" s="3">
        <v>0</v>
      </c>
      <c r="Q754" s="3">
        <v>0</v>
      </c>
      <c r="R754" s="3">
        <f>Q754*3200</f>
        <v>0</v>
      </c>
      <c r="S754" s="3">
        <v>0</v>
      </c>
      <c r="T754" s="3">
        <v>0</v>
      </c>
      <c r="U754" s="3">
        <v>0</v>
      </c>
      <c r="V754" s="5">
        <f>N754/M754</f>
        <v>6599.9999999999991</v>
      </c>
    </row>
    <row r="755" spans="1:22" ht="49.9" customHeight="1" x14ac:dyDescent="0.25">
      <c r="A755" s="61" t="s">
        <v>109</v>
      </c>
      <c r="B755" s="62"/>
      <c r="C755" s="2">
        <f t="shared" ref="C755:U755" si="191">SUM(C756)</f>
        <v>1383504.6</v>
      </c>
      <c r="D755" s="2">
        <f t="shared" si="191"/>
        <v>0</v>
      </c>
      <c r="E755" s="2">
        <f t="shared" si="191"/>
        <v>0</v>
      </c>
      <c r="F755" s="2">
        <f t="shared" si="191"/>
        <v>0</v>
      </c>
      <c r="G755" s="2">
        <f t="shared" si="191"/>
        <v>0</v>
      </c>
      <c r="H755" s="2">
        <f t="shared" si="191"/>
        <v>0</v>
      </c>
      <c r="I755" s="2">
        <f t="shared" si="191"/>
        <v>0</v>
      </c>
      <c r="J755" s="2">
        <f t="shared" si="191"/>
        <v>0</v>
      </c>
      <c r="K755" s="13">
        <f t="shared" si="191"/>
        <v>0</v>
      </c>
      <c r="L755" s="2">
        <f t="shared" si="191"/>
        <v>0</v>
      </c>
      <c r="M755" s="2">
        <f t="shared" si="191"/>
        <v>0</v>
      </c>
      <c r="N755" s="2">
        <f t="shared" si="191"/>
        <v>0</v>
      </c>
      <c r="O755" s="2">
        <f t="shared" si="191"/>
        <v>0</v>
      </c>
      <c r="P755" s="2">
        <f t="shared" si="191"/>
        <v>0</v>
      </c>
      <c r="Q755" s="2">
        <f t="shared" si="191"/>
        <v>433.77</v>
      </c>
      <c r="R755" s="2">
        <f t="shared" si="191"/>
        <v>1383504.6</v>
      </c>
      <c r="S755" s="2">
        <f t="shared" si="191"/>
        <v>0</v>
      </c>
      <c r="T755" s="2">
        <f t="shared" si="191"/>
        <v>0</v>
      </c>
      <c r="U755" s="2">
        <f t="shared" si="191"/>
        <v>0</v>
      </c>
      <c r="V755" s="17" t="e">
        <f>C755+#REF!</f>
        <v>#REF!</v>
      </c>
    </row>
    <row r="756" spans="1:22" ht="25.9" customHeight="1" x14ac:dyDescent="0.25">
      <c r="A756" s="49" t="s">
        <v>1540</v>
      </c>
      <c r="B756" s="20" t="s">
        <v>1884</v>
      </c>
      <c r="C756" s="2">
        <f>D756+L756+N756+P756+R756+S756+T756+U756</f>
        <v>1383504.6</v>
      </c>
      <c r="D756" s="3">
        <f>SUM(E756:J756)</f>
        <v>0</v>
      </c>
      <c r="E756" s="3">
        <v>0</v>
      </c>
      <c r="F756" s="3">
        <v>0</v>
      </c>
      <c r="G756" s="3">
        <v>0</v>
      </c>
      <c r="H756" s="3">
        <v>0</v>
      </c>
      <c r="I756" s="3">
        <v>0</v>
      </c>
      <c r="J756" s="3">
        <v>0</v>
      </c>
      <c r="K756" s="4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3">
        <v>433.77</v>
      </c>
      <c r="R756" s="3">
        <v>1383504.6</v>
      </c>
      <c r="S756" s="3">
        <v>0</v>
      </c>
      <c r="T756" s="3">
        <v>0</v>
      </c>
      <c r="U756" s="3">
        <v>0</v>
      </c>
      <c r="V756" s="5" t="e">
        <f>N756/M756</f>
        <v>#DIV/0!</v>
      </c>
    </row>
    <row r="757" spans="1:22" ht="45" customHeight="1" x14ac:dyDescent="0.25">
      <c r="A757" s="53" t="s">
        <v>117</v>
      </c>
      <c r="B757" s="53"/>
      <c r="C757" s="2">
        <f t="shared" ref="C757:U757" si="192">SUM(C758:C759)</f>
        <v>246243.09999999998</v>
      </c>
      <c r="D757" s="2">
        <f t="shared" si="192"/>
        <v>0</v>
      </c>
      <c r="E757" s="2">
        <f t="shared" si="192"/>
        <v>0</v>
      </c>
      <c r="F757" s="2">
        <f t="shared" si="192"/>
        <v>0</v>
      </c>
      <c r="G757" s="2">
        <f t="shared" si="192"/>
        <v>0</v>
      </c>
      <c r="H757" s="2">
        <f t="shared" si="192"/>
        <v>0</v>
      </c>
      <c r="I757" s="2">
        <f t="shared" si="192"/>
        <v>0</v>
      </c>
      <c r="J757" s="2">
        <f t="shared" si="192"/>
        <v>0</v>
      </c>
      <c r="K757" s="13">
        <f t="shared" si="192"/>
        <v>0</v>
      </c>
      <c r="L757" s="2">
        <f t="shared" si="192"/>
        <v>0</v>
      </c>
      <c r="M757" s="2">
        <f t="shared" si="192"/>
        <v>0</v>
      </c>
      <c r="N757" s="2">
        <f t="shared" si="192"/>
        <v>0</v>
      </c>
      <c r="O757" s="2">
        <f t="shared" si="192"/>
        <v>0</v>
      </c>
      <c r="P757" s="2">
        <f t="shared" si="192"/>
        <v>0</v>
      </c>
      <c r="Q757" s="2">
        <f t="shared" si="192"/>
        <v>0</v>
      </c>
      <c r="R757" s="2">
        <f t="shared" si="192"/>
        <v>0</v>
      </c>
      <c r="S757" s="2">
        <f t="shared" si="192"/>
        <v>0</v>
      </c>
      <c r="T757" s="2">
        <f t="shared" si="192"/>
        <v>0</v>
      </c>
      <c r="U757" s="2">
        <f t="shared" si="192"/>
        <v>246243.09999999998</v>
      </c>
      <c r="V757" s="17">
        <f>C757</f>
        <v>246243.09999999998</v>
      </c>
    </row>
    <row r="758" spans="1:22" ht="25.15" customHeight="1" x14ac:dyDescent="0.25">
      <c r="A758" s="49" t="s">
        <v>1541</v>
      </c>
      <c r="B758" s="20" t="s">
        <v>118</v>
      </c>
      <c r="C758" s="2">
        <f>D758+L758+N758+P758+R758+S758+T758+U758</f>
        <v>122036.65</v>
      </c>
      <c r="D758" s="3">
        <f>SUM(E758:J758)</f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4">
        <v>0</v>
      </c>
      <c r="L758" s="3">
        <v>0</v>
      </c>
      <c r="M758" s="3">
        <v>0</v>
      </c>
      <c r="N758" s="3">
        <f>M758*6600</f>
        <v>0</v>
      </c>
      <c r="O758" s="3">
        <v>0</v>
      </c>
      <c r="P758" s="3">
        <v>0</v>
      </c>
      <c r="Q758" s="3">
        <v>0</v>
      </c>
      <c r="R758" s="3">
        <f>Q758*3200</f>
        <v>0</v>
      </c>
      <c r="S758" s="3">
        <v>0</v>
      </c>
      <c r="T758" s="3">
        <v>0</v>
      </c>
      <c r="U758" s="3">
        <v>122036.65</v>
      </c>
      <c r="V758" s="5" t="e">
        <f>N758/M758</f>
        <v>#DIV/0!</v>
      </c>
    </row>
    <row r="759" spans="1:22" ht="25.15" customHeight="1" x14ac:dyDescent="0.25">
      <c r="A759" s="49" t="s">
        <v>1542</v>
      </c>
      <c r="B759" s="20" t="s">
        <v>119</v>
      </c>
      <c r="C759" s="2">
        <f>D759+L759+N759+P759+R759+S759+T759+U759</f>
        <v>124206.45</v>
      </c>
      <c r="D759" s="3">
        <f>SUM(E759:J759)</f>
        <v>0</v>
      </c>
      <c r="E759" s="3">
        <v>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4">
        <v>0</v>
      </c>
      <c r="L759" s="3">
        <v>0</v>
      </c>
      <c r="M759" s="3">
        <v>0</v>
      </c>
      <c r="N759" s="3">
        <f>M759*6600</f>
        <v>0</v>
      </c>
      <c r="O759" s="3">
        <v>0</v>
      </c>
      <c r="P759" s="3">
        <v>0</v>
      </c>
      <c r="Q759" s="3">
        <v>0</v>
      </c>
      <c r="R759" s="3">
        <f>Q759*3200</f>
        <v>0</v>
      </c>
      <c r="S759" s="3">
        <v>0</v>
      </c>
      <c r="T759" s="3">
        <v>0</v>
      </c>
      <c r="U759" s="3">
        <v>124206.45</v>
      </c>
      <c r="V759" s="5" t="e">
        <f>N759/M759</f>
        <v>#DIV/0!</v>
      </c>
    </row>
    <row r="760" spans="1:22" ht="45" customHeight="1" x14ac:dyDescent="0.25">
      <c r="A760" s="53" t="s">
        <v>121</v>
      </c>
      <c r="B760" s="53"/>
      <c r="C760" s="2">
        <f t="shared" ref="C760:U760" si="193">SUM(C761)</f>
        <v>121916.38</v>
      </c>
      <c r="D760" s="2">
        <f t="shared" si="193"/>
        <v>0</v>
      </c>
      <c r="E760" s="2">
        <f t="shared" si="193"/>
        <v>0</v>
      </c>
      <c r="F760" s="2">
        <f t="shared" si="193"/>
        <v>0</v>
      </c>
      <c r="G760" s="2">
        <f t="shared" si="193"/>
        <v>0</v>
      </c>
      <c r="H760" s="2">
        <f t="shared" si="193"/>
        <v>0</v>
      </c>
      <c r="I760" s="2">
        <f t="shared" si="193"/>
        <v>0</v>
      </c>
      <c r="J760" s="2">
        <f t="shared" si="193"/>
        <v>0</v>
      </c>
      <c r="K760" s="13">
        <f t="shared" si="193"/>
        <v>0</v>
      </c>
      <c r="L760" s="2">
        <f t="shared" si="193"/>
        <v>0</v>
      </c>
      <c r="M760" s="2">
        <f t="shared" si="193"/>
        <v>0</v>
      </c>
      <c r="N760" s="2">
        <f t="shared" si="193"/>
        <v>0</v>
      </c>
      <c r="O760" s="2">
        <f t="shared" si="193"/>
        <v>0</v>
      </c>
      <c r="P760" s="2">
        <f t="shared" si="193"/>
        <v>0</v>
      </c>
      <c r="Q760" s="2">
        <f t="shared" si="193"/>
        <v>0</v>
      </c>
      <c r="R760" s="2">
        <f t="shared" si="193"/>
        <v>0</v>
      </c>
      <c r="S760" s="2">
        <f t="shared" si="193"/>
        <v>0</v>
      </c>
      <c r="T760" s="2">
        <f t="shared" si="193"/>
        <v>0</v>
      </c>
      <c r="U760" s="2">
        <f t="shared" si="193"/>
        <v>121916.38</v>
      </c>
      <c r="V760" s="17">
        <f>C760</f>
        <v>121916.38</v>
      </c>
    </row>
    <row r="761" spans="1:22" ht="25.15" customHeight="1" x14ac:dyDescent="0.25">
      <c r="A761" s="49" t="s">
        <v>1543</v>
      </c>
      <c r="B761" s="31" t="s">
        <v>122</v>
      </c>
      <c r="C761" s="2">
        <f>D761+L761+N761+P761+R761+S761+T761+U761</f>
        <v>121916.38</v>
      </c>
      <c r="D761" s="3">
        <f>SUM(E761:J761)</f>
        <v>0</v>
      </c>
      <c r="E761" s="3">
        <v>0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4">
        <v>0</v>
      </c>
      <c r="L761" s="3">
        <v>0</v>
      </c>
      <c r="M761" s="3">
        <v>0</v>
      </c>
      <c r="N761" s="3">
        <f>M761*6600</f>
        <v>0</v>
      </c>
      <c r="O761" s="3">
        <v>0</v>
      </c>
      <c r="P761" s="3">
        <v>0</v>
      </c>
      <c r="Q761" s="3">
        <v>0</v>
      </c>
      <c r="R761" s="3">
        <f>Q761*3200</f>
        <v>0</v>
      </c>
      <c r="S761" s="3">
        <v>0</v>
      </c>
      <c r="T761" s="3">
        <v>0</v>
      </c>
      <c r="U761" s="3">
        <v>121916.38</v>
      </c>
      <c r="V761" s="5" t="e">
        <f>N761/M761</f>
        <v>#DIV/0!</v>
      </c>
    </row>
    <row r="762" spans="1:22" ht="45" customHeight="1" x14ac:dyDescent="0.25">
      <c r="A762" s="53" t="s">
        <v>123</v>
      </c>
      <c r="B762" s="53"/>
      <c r="C762" s="2">
        <f t="shared" ref="C762:U762" si="194">SUM(C763:C765)</f>
        <v>13108149.85</v>
      </c>
      <c r="D762" s="2">
        <f t="shared" si="194"/>
        <v>0</v>
      </c>
      <c r="E762" s="2">
        <f t="shared" si="194"/>
        <v>0</v>
      </c>
      <c r="F762" s="2">
        <f t="shared" si="194"/>
        <v>0</v>
      </c>
      <c r="G762" s="2">
        <f t="shared" si="194"/>
        <v>0</v>
      </c>
      <c r="H762" s="2">
        <f t="shared" si="194"/>
        <v>0</v>
      </c>
      <c r="I762" s="2">
        <f t="shared" si="194"/>
        <v>0</v>
      </c>
      <c r="J762" s="2">
        <f t="shared" si="194"/>
        <v>0</v>
      </c>
      <c r="K762" s="13">
        <f t="shared" si="194"/>
        <v>0</v>
      </c>
      <c r="L762" s="2">
        <f t="shared" si="194"/>
        <v>0</v>
      </c>
      <c r="M762" s="2">
        <f t="shared" si="194"/>
        <v>1707.1000000000001</v>
      </c>
      <c r="N762" s="2">
        <f t="shared" si="194"/>
        <v>9266564.4000000004</v>
      </c>
      <c r="O762" s="2">
        <f t="shared" si="194"/>
        <v>0</v>
      </c>
      <c r="P762" s="2">
        <f t="shared" si="194"/>
        <v>0</v>
      </c>
      <c r="Q762" s="2">
        <f t="shared" si="194"/>
        <v>1359</v>
      </c>
      <c r="R762" s="2">
        <f t="shared" si="194"/>
        <v>3841585.45</v>
      </c>
      <c r="S762" s="2">
        <f t="shared" si="194"/>
        <v>0</v>
      </c>
      <c r="T762" s="2">
        <f t="shared" si="194"/>
        <v>0</v>
      </c>
      <c r="U762" s="2">
        <f t="shared" si="194"/>
        <v>0</v>
      </c>
    </row>
    <row r="763" spans="1:22" ht="25.15" customHeight="1" x14ac:dyDescent="0.25">
      <c r="A763" s="49" t="s">
        <v>1544</v>
      </c>
      <c r="B763" s="20" t="s">
        <v>124</v>
      </c>
      <c r="C763" s="2">
        <f>D763+L763+N763+P763+R763+S763+T763+U763</f>
        <v>8713061.25</v>
      </c>
      <c r="D763" s="3">
        <f>SUM(E763:J763)</f>
        <v>0</v>
      </c>
      <c r="E763" s="3">
        <v>0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4">
        <v>0</v>
      </c>
      <c r="L763" s="3">
        <v>0</v>
      </c>
      <c r="M763" s="3">
        <v>882.69</v>
      </c>
      <c r="N763" s="3">
        <v>4871475.8</v>
      </c>
      <c r="O763" s="3">
        <v>0</v>
      </c>
      <c r="P763" s="3">
        <v>0</v>
      </c>
      <c r="Q763" s="3">
        <v>1359</v>
      </c>
      <c r="R763" s="3">
        <v>3841585.45</v>
      </c>
      <c r="S763" s="3">
        <v>0</v>
      </c>
      <c r="T763" s="3">
        <v>0</v>
      </c>
      <c r="U763" s="3">
        <v>0</v>
      </c>
      <c r="V763" s="5">
        <f>N763/M763</f>
        <v>5518.8976877499454</v>
      </c>
    </row>
    <row r="764" spans="1:22" ht="25.15" customHeight="1" x14ac:dyDescent="0.25">
      <c r="A764" s="49" t="s">
        <v>1545</v>
      </c>
      <c r="B764" s="20" t="s">
        <v>126</v>
      </c>
      <c r="C764" s="2">
        <f>D764+L764+N764+P764+R764+S764+T764+U764</f>
        <v>2382772.2000000002</v>
      </c>
      <c r="D764" s="3">
        <f>SUM(E764:J764)</f>
        <v>0</v>
      </c>
      <c r="E764" s="3">
        <v>0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4">
        <v>0</v>
      </c>
      <c r="L764" s="3">
        <v>0</v>
      </c>
      <c r="M764" s="3">
        <v>470.97</v>
      </c>
      <c r="N764" s="3">
        <v>2382772.2000000002</v>
      </c>
      <c r="O764" s="3">
        <v>0</v>
      </c>
      <c r="P764" s="3">
        <v>0</v>
      </c>
      <c r="Q764" s="3">
        <v>0</v>
      </c>
      <c r="R764" s="3">
        <f>Q764*3200</f>
        <v>0</v>
      </c>
      <c r="S764" s="3">
        <v>0</v>
      </c>
      <c r="T764" s="3">
        <v>0</v>
      </c>
      <c r="U764" s="3">
        <v>0</v>
      </c>
      <c r="V764" s="5">
        <f>N764/M764</f>
        <v>5059.2865787629789</v>
      </c>
    </row>
    <row r="765" spans="1:22" ht="25.15" customHeight="1" x14ac:dyDescent="0.25">
      <c r="A765" s="49" t="s">
        <v>1546</v>
      </c>
      <c r="B765" s="20" t="s">
        <v>1107</v>
      </c>
      <c r="C765" s="2">
        <f>D765+L765+N765+P765+R765+S765+T765+U765</f>
        <v>2012316.4</v>
      </c>
      <c r="D765" s="3">
        <f>SUM(E765:J765)</f>
        <v>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4">
        <v>0</v>
      </c>
      <c r="L765" s="3">
        <v>0</v>
      </c>
      <c r="M765" s="3">
        <v>353.44</v>
      </c>
      <c r="N765" s="3">
        <v>2012316.4</v>
      </c>
      <c r="O765" s="3">
        <v>0</v>
      </c>
      <c r="P765" s="3">
        <v>0</v>
      </c>
      <c r="Q765" s="3">
        <v>0</v>
      </c>
      <c r="R765" s="3">
        <f>Q765*3200</f>
        <v>0</v>
      </c>
      <c r="S765" s="3">
        <v>0</v>
      </c>
      <c r="T765" s="3">
        <v>0</v>
      </c>
      <c r="U765" s="3">
        <v>0</v>
      </c>
      <c r="V765" s="5">
        <f>N765/M765</f>
        <v>5693.5162969669527</v>
      </c>
    </row>
    <row r="766" spans="1:22" ht="45" customHeight="1" x14ac:dyDescent="0.25">
      <c r="A766" s="53" t="s">
        <v>849</v>
      </c>
      <c r="B766" s="53"/>
      <c r="C766" s="2">
        <f t="shared" ref="C766:U766" si="195">SUM(C767)</f>
        <v>1736689.8</v>
      </c>
      <c r="D766" s="2">
        <f t="shared" si="195"/>
        <v>0</v>
      </c>
      <c r="E766" s="2">
        <f t="shared" si="195"/>
        <v>0</v>
      </c>
      <c r="F766" s="2">
        <f t="shared" si="195"/>
        <v>0</v>
      </c>
      <c r="G766" s="2">
        <f t="shared" si="195"/>
        <v>0</v>
      </c>
      <c r="H766" s="2">
        <f t="shared" si="195"/>
        <v>0</v>
      </c>
      <c r="I766" s="2">
        <f t="shared" si="195"/>
        <v>0</v>
      </c>
      <c r="J766" s="2">
        <f t="shared" si="195"/>
        <v>0</v>
      </c>
      <c r="K766" s="13">
        <f t="shared" si="195"/>
        <v>0</v>
      </c>
      <c r="L766" s="2">
        <f t="shared" si="195"/>
        <v>0</v>
      </c>
      <c r="M766" s="2">
        <f t="shared" si="195"/>
        <v>269.68</v>
      </c>
      <c r="N766" s="2">
        <f t="shared" si="195"/>
        <v>1736689.8</v>
      </c>
      <c r="O766" s="2">
        <f t="shared" si="195"/>
        <v>0</v>
      </c>
      <c r="P766" s="2">
        <f t="shared" si="195"/>
        <v>0</v>
      </c>
      <c r="Q766" s="2">
        <f t="shared" si="195"/>
        <v>0</v>
      </c>
      <c r="R766" s="2">
        <f t="shared" si="195"/>
        <v>0</v>
      </c>
      <c r="S766" s="2">
        <f t="shared" si="195"/>
        <v>0</v>
      </c>
      <c r="T766" s="2">
        <f t="shared" si="195"/>
        <v>0</v>
      </c>
      <c r="U766" s="2">
        <f t="shared" si="195"/>
        <v>0</v>
      </c>
    </row>
    <row r="767" spans="1:22" ht="25.15" customHeight="1" x14ac:dyDescent="0.25">
      <c r="A767" s="49" t="s">
        <v>1547</v>
      </c>
      <c r="B767" s="20" t="s">
        <v>130</v>
      </c>
      <c r="C767" s="2">
        <f>D767+L767+N767+P767+R767+S767+T767+U767</f>
        <v>1736689.8</v>
      </c>
      <c r="D767" s="3">
        <f>SUM(E767:J767)</f>
        <v>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4">
        <v>0</v>
      </c>
      <c r="L767" s="3">
        <v>0</v>
      </c>
      <c r="M767" s="3">
        <v>269.68</v>
      </c>
      <c r="N767" s="3">
        <v>1736689.8</v>
      </c>
      <c r="O767" s="3">
        <v>0</v>
      </c>
      <c r="P767" s="3">
        <v>0</v>
      </c>
      <c r="Q767" s="3">
        <v>0</v>
      </c>
      <c r="R767" s="3">
        <f>Q767*3200</f>
        <v>0</v>
      </c>
      <c r="S767" s="3">
        <v>0</v>
      </c>
      <c r="T767" s="3">
        <v>0</v>
      </c>
      <c r="U767" s="3">
        <v>0</v>
      </c>
      <c r="V767" s="5">
        <f>N767/M767</f>
        <v>6439.8168199347374</v>
      </c>
    </row>
    <row r="768" spans="1:22" ht="45" customHeight="1" x14ac:dyDescent="0.25">
      <c r="A768" s="53" t="s">
        <v>1112</v>
      </c>
      <c r="B768" s="53"/>
      <c r="C768" s="2">
        <f t="shared" ref="C768:U768" si="196">SUM(C769)</f>
        <v>142414.9</v>
      </c>
      <c r="D768" s="2">
        <f t="shared" si="196"/>
        <v>0</v>
      </c>
      <c r="E768" s="2">
        <f t="shared" si="196"/>
        <v>0</v>
      </c>
      <c r="F768" s="2">
        <f t="shared" si="196"/>
        <v>0</v>
      </c>
      <c r="G768" s="2">
        <f t="shared" si="196"/>
        <v>0</v>
      </c>
      <c r="H768" s="2">
        <f t="shared" si="196"/>
        <v>0</v>
      </c>
      <c r="I768" s="2">
        <f t="shared" si="196"/>
        <v>0</v>
      </c>
      <c r="J768" s="2">
        <f t="shared" si="196"/>
        <v>0</v>
      </c>
      <c r="K768" s="13">
        <f t="shared" si="196"/>
        <v>0</v>
      </c>
      <c r="L768" s="2">
        <f t="shared" si="196"/>
        <v>0</v>
      </c>
      <c r="M768" s="2">
        <f t="shared" si="196"/>
        <v>0</v>
      </c>
      <c r="N768" s="2">
        <f t="shared" si="196"/>
        <v>0</v>
      </c>
      <c r="O768" s="2">
        <f t="shared" si="196"/>
        <v>0</v>
      </c>
      <c r="P768" s="2">
        <f t="shared" si="196"/>
        <v>0</v>
      </c>
      <c r="Q768" s="2">
        <f t="shared" si="196"/>
        <v>0</v>
      </c>
      <c r="R768" s="2">
        <f t="shared" si="196"/>
        <v>0</v>
      </c>
      <c r="S768" s="2">
        <f t="shared" si="196"/>
        <v>0</v>
      </c>
      <c r="T768" s="2">
        <f t="shared" si="196"/>
        <v>0</v>
      </c>
      <c r="U768" s="2">
        <f t="shared" si="196"/>
        <v>142414.9</v>
      </c>
    </row>
    <row r="769" spans="1:22" ht="25.15" customHeight="1" x14ac:dyDescent="0.25">
      <c r="A769" s="49" t="s">
        <v>1548</v>
      </c>
      <c r="B769" s="20" t="s">
        <v>1113</v>
      </c>
      <c r="C769" s="2">
        <f>D769+L769+N769+P769+R769+S769+T769+U769</f>
        <v>142414.9</v>
      </c>
      <c r="D769" s="3">
        <f>SUM(E769:J769)</f>
        <v>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4">
        <v>0</v>
      </c>
      <c r="L769" s="3">
        <v>0</v>
      </c>
      <c r="M769" s="3">
        <v>0</v>
      </c>
      <c r="N769" s="3">
        <f>M769*6600</f>
        <v>0</v>
      </c>
      <c r="O769" s="3">
        <v>0</v>
      </c>
      <c r="P769" s="3">
        <v>0</v>
      </c>
      <c r="Q769" s="3">
        <v>0</v>
      </c>
      <c r="R769" s="3">
        <f>Q769*3200</f>
        <v>0</v>
      </c>
      <c r="S769" s="3">
        <v>0</v>
      </c>
      <c r="T769" s="3">
        <v>0</v>
      </c>
      <c r="U769" s="3">
        <v>142414.9</v>
      </c>
      <c r="V769" s="5" t="e">
        <f>N769/M769</f>
        <v>#DIV/0!</v>
      </c>
    </row>
    <row r="770" spans="1:22" ht="45" customHeight="1" x14ac:dyDescent="0.25">
      <c r="A770" s="53" t="s">
        <v>133</v>
      </c>
      <c r="B770" s="53"/>
      <c r="C770" s="2">
        <f t="shared" ref="C770:U770" si="197">SUM(C771:C781)</f>
        <v>50896119.859999985</v>
      </c>
      <c r="D770" s="2">
        <f t="shared" si="197"/>
        <v>7070031.6000000006</v>
      </c>
      <c r="E770" s="2">
        <f t="shared" si="197"/>
        <v>6636016.8000000007</v>
      </c>
      <c r="F770" s="2">
        <f t="shared" si="197"/>
        <v>434014.8</v>
      </c>
      <c r="G770" s="2">
        <f t="shared" si="197"/>
        <v>0</v>
      </c>
      <c r="H770" s="2">
        <f t="shared" si="197"/>
        <v>0</v>
      </c>
      <c r="I770" s="2">
        <f t="shared" si="197"/>
        <v>0</v>
      </c>
      <c r="J770" s="2">
        <f t="shared" si="197"/>
        <v>0</v>
      </c>
      <c r="K770" s="43">
        <f t="shared" si="197"/>
        <v>0</v>
      </c>
      <c r="L770" s="2">
        <f t="shared" si="197"/>
        <v>0</v>
      </c>
      <c r="M770" s="2">
        <f t="shared" si="197"/>
        <v>4133.4399999999996</v>
      </c>
      <c r="N770" s="2">
        <f t="shared" si="197"/>
        <v>24533573</v>
      </c>
      <c r="O770" s="2">
        <f t="shared" si="197"/>
        <v>0</v>
      </c>
      <c r="P770" s="2">
        <f t="shared" si="197"/>
        <v>0</v>
      </c>
      <c r="Q770" s="2">
        <f t="shared" si="197"/>
        <v>5891.5700000000006</v>
      </c>
      <c r="R770" s="2">
        <f t="shared" si="197"/>
        <v>18262240</v>
      </c>
      <c r="S770" s="2">
        <f t="shared" si="197"/>
        <v>0</v>
      </c>
      <c r="T770" s="2">
        <f t="shared" si="197"/>
        <v>0</v>
      </c>
      <c r="U770" s="2">
        <f t="shared" si="197"/>
        <v>1030275.26</v>
      </c>
    </row>
    <row r="771" spans="1:22" ht="25.15" customHeight="1" x14ac:dyDescent="0.25">
      <c r="A771" s="49" t="s">
        <v>1549</v>
      </c>
      <c r="B771" s="21" t="s">
        <v>1872</v>
      </c>
      <c r="C771" s="2">
        <f t="shared" ref="C771:C781" si="198">D771+L771+N771+P771+R771+S771+T771+U771</f>
        <v>3660198</v>
      </c>
      <c r="D771" s="3">
        <f t="shared" ref="D771:D781" si="199">SUM(E771:J771)</f>
        <v>3660198</v>
      </c>
      <c r="E771" s="3">
        <v>3660198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4">
        <v>0</v>
      </c>
      <c r="L771" s="3">
        <v>0</v>
      </c>
      <c r="M771" s="3">
        <v>0</v>
      </c>
      <c r="N771" s="3">
        <v>0</v>
      </c>
      <c r="O771" s="3">
        <v>0</v>
      </c>
      <c r="P771" s="3">
        <v>0</v>
      </c>
      <c r="Q771" s="9">
        <v>0</v>
      </c>
      <c r="R771" s="3">
        <v>0</v>
      </c>
      <c r="S771" s="3">
        <v>0</v>
      </c>
      <c r="T771" s="3">
        <v>0</v>
      </c>
      <c r="U771" s="3">
        <v>0</v>
      </c>
      <c r="V771" s="5" t="e">
        <f t="shared" ref="V771:V781" si="200">N771/M771</f>
        <v>#DIV/0!</v>
      </c>
    </row>
    <row r="772" spans="1:22" ht="25.15" customHeight="1" x14ac:dyDescent="0.25">
      <c r="A772" s="49" t="s">
        <v>1550</v>
      </c>
      <c r="B772" s="1" t="s">
        <v>153</v>
      </c>
      <c r="C772" s="2">
        <f t="shared" si="198"/>
        <v>4283458.75</v>
      </c>
      <c r="D772" s="3">
        <f t="shared" si="199"/>
        <v>203702.39999999999</v>
      </c>
      <c r="E772" s="3">
        <v>203702.39999999999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4">
        <v>0</v>
      </c>
      <c r="L772" s="3">
        <v>0</v>
      </c>
      <c r="M772" s="3">
        <v>290.31</v>
      </c>
      <c r="N772" s="3">
        <v>1916046</v>
      </c>
      <c r="O772" s="3">
        <v>0</v>
      </c>
      <c r="P772" s="3">
        <f>O772*410</f>
        <v>0</v>
      </c>
      <c r="Q772" s="3">
        <v>644.5</v>
      </c>
      <c r="R772" s="3">
        <v>2062400</v>
      </c>
      <c r="S772" s="3">
        <f>S834</f>
        <v>0</v>
      </c>
      <c r="T772" s="3">
        <v>0</v>
      </c>
      <c r="U772" s="3">
        <v>101310.35</v>
      </c>
      <c r="V772" s="5">
        <f t="shared" si="200"/>
        <v>6600</v>
      </c>
    </row>
    <row r="773" spans="1:22" ht="25.15" customHeight="1" x14ac:dyDescent="0.25">
      <c r="A773" s="49" t="s">
        <v>1551</v>
      </c>
      <c r="B773" s="1" t="s">
        <v>154</v>
      </c>
      <c r="C773" s="2">
        <f t="shared" si="198"/>
        <v>2335993.58</v>
      </c>
      <c r="D773" s="3">
        <f t="shared" si="199"/>
        <v>204927.6</v>
      </c>
      <c r="E773" s="3">
        <v>204927.6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4">
        <v>0</v>
      </c>
      <c r="L773" s="3">
        <v>0</v>
      </c>
      <c r="M773" s="3">
        <v>219</v>
      </c>
      <c r="N773" s="3">
        <v>1164900</v>
      </c>
      <c r="O773" s="3">
        <v>0</v>
      </c>
      <c r="P773" s="3">
        <v>0</v>
      </c>
      <c r="Q773" s="3">
        <v>334.46</v>
      </c>
      <c r="R773" s="3">
        <v>915164.4</v>
      </c>
      <c r="S773" s="3">
        <f>S845</f>
        <v>0</v>
      </c>
      <c r="T773" s="3">
        <v>0</v>
      </c>
      <c r="U773" s="3">
        <v>51001.58</v>
      </c>
      <c r="V773" s="5">
        <f t="shared" si="200"/>
        <v>5319.178082191781</v>
      </c>
    </row>
    <row r="774" spans="1:22" ht="25.15" customHeight="1" x14ac:dyDescent="0.25">
      <c r="A774" s="49" t="s">
        <v>1552</v>
      </c>
      <c r="B774" s="1" t="s">
        <v>155</v>
      </c>
      <c r="C774" s="2">
        <f t="shared" si="198"/>
        <v>8972274.7400000002</v>
      </c>
      <c r="D774" s="3">
        <f t="shared" si="199"/>
        <v>889506</v>
      </c>
      <c r="E774" s="3">
        <v>889506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628</v>
      </c>
      <c r="N774" s="3">
        <v>4144800</v>
      </c>
      <c r="O774" s="3">
        <v>0</v>
      </c>
      <c r="P774" s="3">
        <v>0</v>
      </c>
      <c r="Q774" s="3">
        <v>1174.4100000000001</v>
      </c>
      <c r="R774" s="3">
        <v>3750196.8</v>
      </c>
      <c r="S774" s="3">
        <f>S847</f>
        <v>0</v>
      </c>
      <c r="T774" s="3">
        <v>0</v>
      </c>
      <c r="U774" s="3">
        <v>187771.94</v>
      </c>
      <c r="V774" s="5">
        <f t="shared" si="200"/>
        <v>6600</v>
      </c>
    </row>
    <row r="775" spans="1:22" ht="25.15" customHeight="1" x14ac:dyDescent="0.25">
      <c r="A775" s="49" t="s">
        <v>1553</v>
      </c>
      <c r="B775" s="1" t="s">
        <v>156</v>
      </c>
      <c r="C775" s="2">
        <f t="shared" si="198"/>
        <v>6928379.04</v>
      </c>
      <c r="D775" s="3">
        <f t="shared" si="199"/>
        <v>610290</v>
      </c>
      <c r="E775" s="3">
        <v>176275.20000000001</v>
      </c>
      <c r="F775" s="3">
        <v>434014.8</v>
      </c>
      <c r="G775" s="3">
        <v>0</v>
      </c>
      <c r="H775" s="3">
        <v>0</v>
      </c>
      <c r="I775" s="3">
        <v>0</v>
      </c>
      <c r="J775" s="3">
        <v>0</v>
      </c>
      <c r="K775" s="4">
        <v>0</v>
      </c>
      <c r="L775" s="3">
        <v>0</v>
      </c>
      <c r="M775" s="3">
        <v>624</v>
      </c>
      <c r="N775" s="3">
        <v>3913947.6</v>
      </c>
      <c r="O775" s="3">
        <v>0</v>
      </c>
      <c r="P775" s="3">
        <f>O775*1200</f>
        <v>0</v>
      </c>
      <c r="Q775" s="3">
        <v>756.62</v>
      </c>
      <c r="R775" s="3">
        <v>2278682.4</v>
      </c>
      <c r="S775" s="3">
        <v>0</v>
      </c>
      <c r="T775" s="3">
        <v>0</v>
      </c>
      <c r="U775" s="3">
        <v>125459.04</v>
      </c>
      <c r="V775" s="5">
        <f t="shared" si="200"/>
        <v>6272.3519230769234</v>
      </c>
    </row>
    <row r="776" spans="1:22" ht="25.15" customHeight="1" x14ac:dyDescent="0.25">
      <c r="A776" s="49" t="s">
        <v>1554</v>
      </c>
      <c r="B776" s="1" t="s">
        <v>157</v>
      </c>
      <c r="C776" s="2">
        <f t="shared" si="198"/>
        <v>3592340.6</v>
      </c>
      <c r="D776" s="3">
        <f t="shared" si="199"/>
        <v>0</v>
      </c>
      <c r="E776" s="3">
        <v>0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4">
        <v>0</v>
      </c>
      <c r="L776" s="3">
        <v>0</v>
      </c>
      <c r="M776" s="3">
        <v>869</v>
      </c>
      <c r="N776" s="3">
        <v>3592340.6</v>
      </c>
      <c r="O776" s="3">
        <v>0</v>
      </c>
      <c r="P776" s="3">
        <v>0</v>
      </c>
      <c r="Q776" s="3">
        <v>0</v>
      </c>
      <c r="R776" s="3">
        <f>Q776*3200</f>
        <v>0</v>
      </c>
      <c r="S776" s="3">
        <v>0</v>
      </c>
      <c r="T776" s="3">
        <v>0</v>
      </c>
      <c r="U776" s="3">
        <v>0</v>
      </c>
      <c r="V776" s="5">
        <f t="shared" si="200"/>
        <v>4133.878711162256</v>
      </c>
    </row>
    <row r="777" spans="1:22" ht="25.15" customHeight="1" x14ac:dyDescent="0.25">
      <c r="A777" s="49" t="s">
        <v>1555</v>
      </c>
      <c r="B777" s="21" t="s">
        <v>158</v>
      </c>
      <c r="C777" s="2">
        <f t="shared" si="198"/>
        <v>12236652.309999999</v>
      </c>
      <c r="D777" s="3">
        <f t="shared" si="199"/>
        <v>1197889.2</v>
      </c>
      <c r="E777" s="3">
        <v>1197889.2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4">
        <v>0</v>
      </c>
      <c r="L777" s="3">
        <v>0</v>
      </c>
      <c r="M777" s="3">
        <v>714.44</v>
      </c>
      <c r="N777" s="3">
        <v>4715304</v>
      </c>
      <c r="O777" s="3">
        <v>0</v>
      </c>
      <c r="P777" s="3">
        <v>0</v>
      </c>
      <c r="Q777" s="3">
        <v>1904.77</v>
      </c>
      <c r="R777" s="3">
        <v>6095264</v>
      </c>
      <c r="S777" s="3">
        <f>S849</f>
        <v>0</v>
      </c>
      <c r="T777" s="3">
        <v>0</v>
      </c>
      <c r="U777" s="3">
        <v>228195.11</v>
      </c>
      <c r="V777" s="5">
        <f t="shared" si="200"/>
        <v>6599.9999999999991</v>
      </c>
    </row>
    <row r="778" spans="1:22" ht="25.15" customHeight="1" x14ac:dyDescent="0.25">
      <c r="A778" s="49" t="s">
        <v>1556</v>
      </c>
      <c r="B778" s="1" t="s">
        <v>162</v>
      </c>
      <c r="C778" s="2">
        <f t="shared" si="198"/>
        <v>4592182.8</v>
      </c>
      <c r="D778" s="3">
        <f t="shared" si="199"/>
        <v>0</v>
      </c>
      <c r="E778" s="3">
        <v>0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4">
        <v>0</v>
      </c>
      <c r="L778" s="3">
        <v>0</v>
      </c>
      <c r="M778" s="3">
        <v>446.95</v>
      </c>
      <c r="N778" s="3">
        <v>2830750.8</v>
      </c>
      <c r="O778" s="3">
        <v>0</v>
      </c>
      <c r="P778" s="3">
        <v>0</v>
      </c>
      <c r="Q778" s="3">
        <v>557.77</v>
      </c>
      <c r="R778" s="3">
        <v>1761432</v>
      </c>
      <c r="S778" s="3">
        <f>S850</f>
        <v>0</v>
      </c>
      <c r="T778" s="3">
        <v>0</v>
      </c>
      <c r="U778" s="3">
        <v>0</v>
      </c>
      <c r="V778" s="5">
        <f t="shared" si="200"/>
        <v>6333.4842823582057</v>
      </c>
    </row>
    <row r="779" spans="1:22" ht="25.15" customHeight="1" x14ac:dyDescent="0.25">
      <c r="A779" s="49" t="s">
        <v>1557</v>
      </c>
      <c r="B779" s="1" t="s">
        <v>159</v>
      </c>
      <c r="C779" s="2">
        <f t="shared" si="198"/>
        <v>4071213.4099999997</v>
      </c>
      <c r="D779" s="3">
        <f t="shared" si="199"/>
        <v>303518.40000000002</v>
      </c>
      <c r="E779" s="3">
        <v>303518.40000000002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4">
        <v>0</v>
      </c>
      <c r="L779" s="3">
        <v>0</v>
      </c>
      <c r="M779" s="3">
        <v>341.74</v>
      </c>
      <c r="N779" s="3">
        <v>2255484</v>
      </c>
      <c r="O779" s="3">
        <v>0</v>
      </c>
      <c r="P779" s="3">
        <v>0</v>
      </c>
      <c r="Q779" s="3">
        <v>519.04</v>
      </c>
      <c r="R779" s="3">
        <v>1399100.4</v>
      </c>
      <c r="S779" s="3">
        <f>S853</f>
        <v>0</v>
      </c>
      <c r="T779" s="3">
        <v>0</v>
      </c>
      <c r="U779" s="3">
        <v>113110.61</v>
      </c>
      <c r="V779" s="5">
        <f t="shared" si="200"/>
        <v>6600</v>
      </c>
    </row>
    <row r="780" spans="1:22" ht="25.15" customHeight="1" x14ac:dyDescent="0.25">
      <c r="A780" s="49" t="s">
        <v>1558</v>
      </c>
      <c r="B780" s="1" t="s">
        <v>160</v>
      </c>
      <c r="C780" s="2">
        <f t="shared" si="198"/>
        <v>111855.8</v>
      </c>
      <c r="D780" s="3">
        <f t="shared" si="199"/>
        <v>0</v>
      </c>
      <c r="E780" s="3">
        <v>0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4">
        <v>0</v>
      </c>
      <c r="L780" s="3">
        <v>0</v>
      </c>
      <c r="M780" s="3">
        <v>0</v>
      </c>
      <c r="N780" s="3">
        <f>M780*6600</f>
        <v>0</v>
      </c>
      <c r="O780" s="3">
        <v>0</v>
      </c>
      <c r="P780" s="3">
        <v>0</v>
      </c>
      <c r="Q780" s="3">
        <v>0</v>
      </c>
      <c r="R780" s="3">
        <f>Q780*3200</f>
        <v>0</v>
      </c>
      <c r="S780" s="3">
        <f>S854</f>
        <v>0</v>
      </c>
      <c r="T780" s="3">
        <v>0</v>
      </c>
      <c r="U780" s="3">
        <v>111855.8</v>
      </c>
      <c r="V780" s="5" t="e">
        <f t="shared" si="200"/>
        <v>#DIV/0!</v>
      </c>
    </row>
    <row r="781" spans="1:22" ht="25.15" customHeight="1" x14ac:dyDescent="0.25">
      <c r="A781" s="49" t="s">
        <v>1559</v>
      </c>
      <c r="B781" s="1" t="s">
        <v>161</v>
      </c>
      <c r="C781" s="2">
        <f t="shared" si="198"/>
        <v>111570.83</v>
      </c>
      <c r="D781" s="3">
        <f t="shared" si="199"/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0</v>
      </c>
      <c r="N781" s="3">
        <f>M781*6600</f>
        <v>0</v>
      </c>
      <c r="O781" s="3">
        <v>0</v>
      </c>
      <c r="P781" s="3">
        <v>0</v>
      </c>
      <c r="Q781" s="3">
        <v>0</v>
      </c>
      <c r="R781" s="3">
        <f>Q781*3200</f>
        <v>0</v>
      </c>
      <c r="S781" s="3">
        <v>0</v>
      </c>
      <c r="T781" s="3">
        <v>0</v>
      </c>
      <c r="U781" s="3">
        <v>111570.83</v>
      </c>
      <c r="V781" s="5" t="e">
        <f t="shared" si="200"/>
        <v>#DIV/0!</v>
      </c>
    </row>
    <row r="782" spans="1:22" ht="45" customHeight="1" x14ac:dyDescent="0.25">
      <c r="A782" s="53" t="s">
        <v>178</v>
      </c>
      <c r="B782" s="53"/>
      <c r="C782" s="2">
        <f t="shared" ref="C782:U782" si="201">SUM(C783)</f>
        <v>4084458.9000000004</v>
      </c>
      <c r="D782" s="2">
        <f t="shared" si="201"/>
        <v>0</v>
      </c>
      <c r="E782" s="2">
        <f t="shared" si="201"/>
        <v>0</v>
      </c>
      <c r="F782" s="2">
        <f t="shared" si="201"/>
        <v>0</v>
      </c>
      <c r="G782" s="2">
        <f t="shared" si="201"/>
        <v>0</v>
      </c>
      <c r="H782" s="2">
        <f t="shared" si="201"/>
        <v>0</v>
      </c>
      <c r="I782" s="2">
        <f t="shared" si="201"/>
        <v>0</v>
      </c>
      <c r="J782" s="2">
        <f t="shared" si="201"/>
        <v>0</v>
      </c>
      <c r="K782" s="13">
        <f t="shared" si="201"/>
        <v>0</v>
      </c>
      <c r="L782" s="2">
        <f t="shared" si="201"/>
        <v>0</v>
      </c>
      <c r="M782" s="2">
        <f t="shared" si="201"/>
        <v>379.1</v>
      </c>
      <c r="N782" s="2">
        <f t="shared" si="201"/>
        <v>2415596.4</v>
      </c>
      <c r="O782" s="2">
        <f t="shared" si="201"/>
        <v>0</v>
      </c>
      <c r="P782" s="2">
        <f t="shared" si="201"/>
        <v>0</v>
      </c>
      <c r="Q782" s="2">
        <f t="shared" si="201"/>
        <v>545</v>
      </c>
      <c r="R782" s="2">
        <f t="shared" si="201"/>
        <v>1641004.8</v>
      </c>
      <c r="S782" s="2">
        <f t="shared" si="201"/>
        <v>0</v>
      </c>
      <c r="T782" s="2">
        <f t="shared" si="201"/>
        <v>0</v>
      </c>
      <c r="U782" s="2">
        <f t="shared" si="201"/>
        <v>27857.7</v>
      </c>
    </row>
    <row r="783" spans="1:22" ht="25.15" customHeight="1" x14ac:dyDescent="0.25">
      <c r="A783" s="49" t="s">
        <v>1560</v>
      </c>
      <c r="B783" s="20" t="s">
        <v>180</v>
      </c>
      <c r="C783" s="2">
        <f>D783+L783+N783+P783+R783+S783+T783+U783</f>
        <v>4084458.9000000004</v>
      </c>
      <c r="D783" s="3">
        <f>SUM(E783:J783)</f>
        <v>0</v>
      </c>
      <c r="E783" s="3">
        <v>0</v>
      </c>
      <c r="F783" s="3">
        <f>1050*0</f>
        <v>0</v>
      </c>
      <c r="G783" s="3">
        <f>300*0</f>
        <v>0</v>
      </c>
      <c r="H783" s="3">
        <f>400*0</f>
        <v>0</v>
      </c>
      <c r="I783" s="3">
        <f>250*0</f>
        <v>0</v>
      </c>
      <c r="J783" s="3">
        <f>350*0</f>
        <v>0</v>
      </c>
      <c r="K783" s="4">
        <v>0</v>
      </c>
      <c r="L783" s="3">
        <v>0</v>
      </c>
      <c r="M783" s="3">
        <v>379.1</v>
      </c>
      <c r="N783" s="3">
        <v>2415596.4</v>
      </c>
      <c r="O783" s="3">
        <v>0</v>
      </c>
      <c r="P783" s="3">
        <v>0</v>
      </c>
      <c r="Q783" s="3">
        <v>545</v>
      </c>
      <c r="R783" s="3">
        <v>1641004.8</v>
      </c>
      <c r="S783" s="3">
        <v>0</v>
      </c>
      <c r="T783" s="3">
        <v>0</v>
      </c>
      <c r="U783" s="3">
        <v>27857.7</v>
      </c>
      <c r="V783" s="5">
        <f>N783/M783</f>
        <v>6371.924030598786</v>
      </c>
    </row>
    <row r="784" spans="1:22" ht="45" customHeight="1" x14ac:dyDescent="0.25">
      <c r="A784" s="53" t="s">
        <v>177</v>
      </c>
      <c r="B784" s="53"/>
      <c r="C784" s="2">
        <f t="shared" ref="C784:U784" si="202">SUM(C785:C793)</f>
        <v>19627963.23</v>
      </c>
      <c r="D784" s="2">
        <f t="shared" si="202"/>
        <v>2401297.2000000002</v>
      </c>
      <c r="E784" s="2">
        <f t="shared" si="202"/>
        <v>1723214.4</v>
      </c>
      <c r="F784" s="2">
        <f t="shared" si="202"/>
        <v>615976.80000000005</v>
      </c>
      <c r="G784" s="2">
        <f t="shared" si="202"/>
        <v>62106</v>
      </c>
      <c r="H784" s="2">
        <f t="shared" si="202"/>
        <v>0</v>
      </c>
      <c r="I784" s="2">
        <f t="shared" si="202"/>
        <v>0</v>
      </c>
      <c r="J784" s="2">
        <f t="shared" si="202"/>
        <v>0</v>
      </c>
      <c r="K784" s="13">
        <f t="shared" si="202"/>
        <v>0</v>
      </c>
      <c r="L784" s="2">
        <f t="shared" si="202"/>
        <v>0</v>
      </c>
      <c r="M784" s="2">
        <f t="shared" si="202"/>
        <v>2054.0099999999998</v>
      </c>
      <c r="N784" s="2">
        <f t="shared" si="202"/>
        <v>12154267.200000001</v>
      </c>
      <c r="O784" s="2">
        <f t="shared" si="202"/>
        <v>0</v>
      </c>
      <c r="P784" s="2">
        <f t="shared" si="202"/>
        <v>0</v>
      </c>
      <c r="Q784" s="2">
        <f t="shared" si="202"/>
        <v>1555.7900000000002</v>
      </c>
      <c r="R784" s="2">
        <f t="shared" si="202"/>
        <v>4309142</v>
      </c>
      <c r="S784" s="2">
        <f t="shared" si="202"/>
        <v>0</v>
      </c>
      <c r="T784" s="2">
        <f t="shared" si="202"/>
        <v>0</v>
      </c>
      <c r="U784" s="2">
        <f t="shared" si="202"/>
        <v>763256.83</v>
      </c>
    </row>
    <row r="785" spans="1:22" ht="25.15" customHeight="1" x14ac:dyDescent="0.25">
      <c r="A785" s="49" t="s">
        <v>1561</v>
      </c>
      <c r="B785" s="20" t="s">
        <v>168</v>
      </c>
      <c r="C785" s="2">
        <f t="shared" ref="C785:C793" si="203">D785+L785+N785+P785+R785+S785+T785+U785</f>
        <v>230369.23</v>
      </c>
      <c r="D785" s="3">
        <f t="shared" ref="D785:D793" si="204">SUM(E785:J785)</f>
        <v>0</v>
      </c>
      <c r="E785" s="3">
        <v>0</v>
      </c>
      <c r="F785" s="3">
        <v>0</v>
      </c>
      <c r="G785" s="3">
        <v>0</v>
      </c>
      <c r="H785" s="3">
        <f>400*0</f>
        <v>0</v>
      </c>
      <c r="I785" s="3">
        <f>250*0</f>
        <v>0</v>
      </c>
      <c r="J785" s="3">
        <f>350*0</f>
        <v>0</v>
      </c>
      <c r="K785" s="4">
        <v>0</v>
      </c>
      <c r="L785" s="3">
        <v>0</v>
      </c>
      <c r="M785" s="9">
        <v>0</v>
      </c>
      <c r="N785" s="3">
        <f>M785*5500</f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230369.23</v>
      </c>
      <c r="V785" s="5" t="e">
        <f t="shared" ref="V785:V793" si="205">N785/M785</f>
        <v>#DIV/0!</v>
      </c>
    </row>
    <row r="786" spans="1:22" ht="25.15" customHeight="1" x14ac:dyDescent="0.25">
      <c r="A786" s="49" t="s">
        <v>1562</v>
      </c>
      <c r="B786" s="20" t="s">
        <v>169</v>
      </c>
      <c r="C786" s="2">
        <f t="shared" si="203"/>
        <v>3578120.6000000006</v>
      </c>
      <c r="D786" s="3">
        <f t="shared" si="204"/>
        <v>951853.20000000007</v>
      </c>
      <c r="E786" s="3">
        <v>273770.40000000002</v>
      </c>
      <c r="F786" s="3">
        <v>615976.80000000005</v>
      </c>
      <c r="G786" s="3">
        <v>62106</v>
      </c>
      <c r="H786" s="3">
        <v>0</v>
      </c>
      <c r="I786" s="3">
        <v>0</v>
      </c>
      <c r="J786" s="3">
        <f>350*0</f>
        <v>0</v>
      </c>
      <c r="K786" s="4">
        <v>0</v>
      </c>
      <c r="L786" s="3">
        <v>0</v>
      </c>
      <c r="M786" s="9">
        <v>439</v>
      </c>
      <c r="N786" s="3">
        <v>2531575.2000000002</v>
      </c>
      <c r="O786" s="3">
        <v>0</v>
      </c>
      <c r="P786" s="3">
        <v>0</v>
      </c>
      <c r="Q786" s="3">
        <v>0</v>
      </c>
      <c r="R786" s="3">
        <f>Q786*3200</f>
        <v>0</v>
      </c>
      <c r="S786" s="3">
        <v>0</v>
      </c>
      <c r="T786" s="3">
        <v>0</v>
      </c>
      <c r="U786" s="3">
        <v>94692.2</v>
      </c>
      <c r="V786" s="5">
        <f t="shared" si="205"/>
        <v>5766.6861047835991</v>
      </c>
    </row>
    <row r="787" spans="1:22" ht="25.15" customHeight="1" x14ac:dyDescent="0.25">
      <c r="A787" s="49" t="s">
        <v>1563</v>
      </c>
      <c r="B787" s="20" t="s">
        <v>170</v>
      </c>
      <c r="C787" s="2">
        <f t="shared" si="203"/>
        <v>4135602.0900000003</v>
      </c>
      <c r="D787" s="3">
        <f t="shared" si="204"/>
        <v>275721.59999999998</v>
      </c>
      <c r="E787" s="3">
        <v>275721.59999999998</v>
      </c>
      <c r="F787" s="3">
        <v>0</v>
      </c>
      <c r="G787" s="3">
        <v>0</v>
      </c>
      <c r="H787" s="3">
        <v>0</v>
      </c>
      <c r="I787" s="3">
        <v>0</v>
      </c>
      <c r="J787" s="3">
        <f>350*0</f>
        <v>0</v>
      </c>
      <c r="K787" s="10">
        <v>0</v>
      </c>
      <c r="L787" s="9">
        <v>0</v>
      </c>
      <c r="M787" s="9">
        <v>523</v>
      </c>
      <c r="N787" s="3">
        <v>2759035.2</v>
      </c>
      <c r="O787" s="9">
        <v>0</v>
      </c>
      <c r="P787" s="9">
        <v>0</v>
      </c>
      <c r="Q787" s="9">
        <v>360</v>
      </c>
      <c r="R787" s="3">
        <v>1026560</v>
      </c>
      <c r="S787" s="9">
        <v>0</v>
      </c>
      <c r="T787" s="3">
        <v>0</v>
      </c>
      <c r="U787" s="9">
        <v>74285.289999999994</v>
      </c>
      <c r="V787" s="5">
        <f t="shared" si="205"/>
        <v>5275.4019120458897</v>
      </c>
    </row>
    <row r="788" spans="1:22" ht="25.15" customHeight="1" x14ac:dyDescent="0.25">
      <c r="A788" s="49" t="s">
        <v>1564</v>
      </c>
      <c r="B788" s="20" t="s">
        <v>172</v>
      </c>
      <c r="C788" s="2">
        <f t="shared" si="203"/>
        <v>2484424.52</v>
      </c>
      <c r="D788" s="3">
        <f t="shared" si="204"/>
        <v>0</v>
      </c>
      <c r="E788" s="3">
        <v>0</v>
      </c>
      <c r="F788" s="3">
        <v>0</v>
      </c>
      <c r="G788" s="3">
        <v>0</v>
      </c>
      <c r="H788" s="3">
        <v>0</v>
      </c>
      <c r="I788" s="3">
        <v>0</v>
      </c>
      <c r="J788" s="3">
        <f>350*0</f>
        <v>0</v>
      </c>
      <c r="K788" s="4">
        <v>0</v>
      </c>
      <c r="L788" s="3">
        <v>0</v>
      </c>
      <c r="M788" s="3">
        <v>375.1</v>
      </c>
      <c r="N788" s="3">
        <v>2456505.6</v>
      </c>
      <c r="O788" s="3">
        <v>0</v>
      </c>
      <c r="P788" s="3">
        <v>0</v>
      </c>
      <c r="Q788" s="3">
        <v>0</v>
      </c>
      <c r="R788" s="3">
        <f>Q788*3200</f>
        <v>0</v>
      </c>
      <c r="S788" s="3">
        <v>0</v>
      </c>
      <c r="T788" s="3">
        <v>0</v>
      </c>
      <c r="U788" s="3">
        <v>27918.92</v>
      </c>
      <c r="V788" s="5">
        <f t="shared" si="205"/>
        <v>6548.9352172753934</v>
      </c>
    </row>
    <row r="789" spans="1:22" ht="24.6" customHeight="1" x14ac:dyDescent="0.25">
      <c r="A789" s="49" t="s">
        <v>1565</v>
      </c>
      <c r="B789" s="20" t="s">
        <v>173</v>
      </c>
      <c r="C789" s="2">
        <f t="shared" si="203"/>
        <v>2724659.1999999997</v>
      </c>
      <c r="D789" s="3">
        <f t="shared" si="204"/>
        <v>0</v>
      </c>
      <c r="E789" s="3">
        <v>0</v>
      </c>
      <c r="F789" s="3">
        <v>0</v>
      </c>
      <c r="G789" s="3">
        <v>0</v>
      </c>
      <c r="H789" s="3">
        <v>0</v>
      </c>
      <c r="I789" s="3">
        <v>0</v>
      </c>
      <c r="J789" s="3">
        <f>350*0</f>
        <v>0</v>
      </c>
      <c r="K789" s="4">
        <v>0</v>
      </c>
      <c r="L789" s="3">
        <v>0</v>
      </c>
      <c r="M789" s="3">
        <v>232</v>
      </c>
      <c r="N789" s="3">
        <v>1531200</v>
      </c>
      <c r="O789" s="3">
        <v>0</v>
      </c>
      <c r="P789" s="3">
        <v>0</v>
      </c>
      <c r="Q789" s="3">
        <v>439.49</v>
      </c>
      <c r="R789" s="3">
        <v>1165966.8</v>
      </c>
      <c r="S789" s="3">
        <v>0</v>
      </c>
      <c r="T789" s="3">
        <v>0</v>
      </c>
      <c r="U789" s="3">
        <v>27492.400000000001</v>
      </c>
      <c r="V789" s="5">
        <f t="shared" si="205"/>
        <v>6600</v>
      </c>
    </row>
    <row r="790" spans="1:22" ht="25.15" customHeight="1" x14ac:dyDescent="0.25">
      <c r="A790" s="49" t="s">
        <v>1566</v>
      </c>
      <c r="B790" s="20" t="s">
        <v>174</v>
      </c>
      <c r="C790" s="2">
        <f t="shared" si="203"/>
        <v>2505455.39</v>
      </c>
      <c r="D790" s="3">
        <f t="shared" si="204"/>
        <v>0</v>
      </c>
      <c r="E790" s="3">
        <v>0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4">
        <v>0</v>
      </c>
      <c r="L790" s="3">
        <v>0</v>
      </c>
      <c r="M790" s="3">
        <v>234.51</v>
      </c>
      <c r="N790" s="3">
        <v>1331104.8</v>
      </c>
      <c r="O790" s="3">
        <v>0</v>
      </c>
      <c r="P790" s="3">
        <v>0</v>
      </c>
      <c r="Q790" s="3">
        <v>388.6</v>
      </c>
      <c r="R790" s="3">
        <v>1146908.3999999999</v>
      </c>
      <c r="S790" s="3">
        <v>0</v>
      </c>
      <c r="T790" s="3">
        <v>0</v>
      </c>
      <c r="U790" s="3">
        <v>27442.19</v>
      </c>
      <c r="V790" s="5">
        <f t="shared" si="205"/>
        <v>5676.111040040937</v>
      </c>
    </row>
    <row r="791" spans="1:22" ht="25.15" customHeight="1" x14ac:dyDescent="0.25">
      <c r="A791" s="49" t="s">
        <v>1567</v>
      </c>
      <c r="B791" s="20" t="s">
        <v>909</v>
      </c>
      <c r="C791" s="2">
        <f t="shared" si="203"/>
        <v>1077186.23</v>
      </c>
      <c r="D791" s="3">
        <f t="shared" si="204"/>
        <v>974048.4</v>
      </c>
      <c r="E791" s="3">
        <v>974048.4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4">
        <v>0</v>
      </c>
      <c r="L791" s="3">
        <v>0</v>
      </c>
      <c r="M791" s="3">
        <v>0</v>
      </c>
      <c r="N791" s="3">
        <v>0</v>
      </c>
      <c r="O791" s="3">
        <v>0</v>
      </c>
      <c r="P791" s="3">
        <v>0</v>
      </c>
      <c r="Q791" s="3">
        <v>0</v>
      </c>
      <c r="R791" s="3">
        <f>Q791*3200</f>
        <v>0</v>
      </c>
      <c r="S791" s="3">
        <v>0</v>
      </c>
      <c r="T791" s="3">
        <v>0</v>
      </c>
      <c r="U791" s="3">
        <v>103137.83</v>
      </c>
      <c r="V791" s="5" t="e">
        <f t="shared" si="205"/>
        <v>#DIV/0!</v>
      </c>
    </row>
    <row r="792" spans="1:22" ht="25.15" customHeight="1" x14ac:dyDescent="0.25">
      <c r="A792" s="49" t="s">
        <v>1568</v>
      </c>
      <c r="B792" s="20" t="s">
        <v>175</v>
      </c>
      <c r="C792" s="2">
        <f t="shared" si="203"/>
        <v>125530.43</v>
      </c>
      <c r="D792" s="3">
        <f t="shared" si="204"/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4">
        <v>0</v>
      </c>
      <c r="L792" s="3">
        <v>0</v>
      </c>
      <c r="M792" s="3">
        <v>0</v>
      </c>
      <c r="N792" s="3">
        <v>0</v>
      </c>
      <c r="O792" s="3">
        <v>0</v>
      </c>
      <c r="P792" s="3">
        <v>0</v>
      </c>
      <c r="Q792" s="3">
        <v>0</v>
      </c>
      <c r="R792" s="3">
        <f>Q792*3200</f>
        <v>0</v>
      </c>
      <c r="S792" s="3">
        <v>0</v>
      </c>
      <c r="T792" s="3">
        <v>0</v>
      </c>
      <c r="U792" s="3">
        <v>125530.43</v>
      </c>
      <c r="V792" s="5" t="e">
        <f t="shared" si="205"/>
        <v>#DIV/0!</v>
      </c>
    </row>
    <row r="793" spans="1:22" ht="25.15" customHeight="1" x14ac:dyDescent="0.25">
      <c r="A793" s="49" t="s">
        <v>1569</v>
      </c>
      <c r="B793" s="20" t="s">
        <v>176</v>
      </c>
      <c r="C793" s="2">
        <f t="shared" si="203"/>
        <v>2766615.54</v>
      </c>
      <c r="D793" s="3">
        <f t="shared" si="204"/>
        <v>199674</v>
      </c>
      <c r="E793" s="3">
        <v>199674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4">
        <v>0</v>
      </c>
      <c r="L793" s="3">
        <v>0</v>
      </c>
      <c r="M793" s="3">
        <v>250.4</v>
      </c>
      <c r="N793" s="3">
        <v>1544846.4</v>
      </c>
      <c r="O793" s="3">
        <v>0</v>
      </c>
      <c r="P793" s="3">
        <v>0</v>
      </c>
      <c r="Q793" s="3">
        <v>367.7</v>
      </c>
      <c r="R793" s="3">
        <v>969706.8</v>
      </c>
      <c r="S793" s="3">
        <v>0</v>
      </c>
      <c r="T793" s="3">
        <v>0</v>
      </c>
      <c r="U793" s="3">
        <v>52388.34</v>
      </c>
      <c r="V793" s="5">
        <f t="shared" si="205"/>
        <v>6169.5143769968045</v>
      </c>
    </row>
    <row r="794" spans="1:22" ht="45" customHeight="1" x14ac:dyDescent="0.25">
      <c r="A794" s="53" t="s">
        <v>181</v>
      </c>
      <c r="B794" s="53"/>
      <c r="C794" s="2">
        <f t="shared" ref="C794:U794" si="206">SUM(C795:C802)</f>
        <v>22929925.43</v>
      </c>
      <c r="D794" s="2">
        <f t="shared" si="206"/>
        <v>1953737.5999999999</v>
      </c>
      <c r="E794" s="2">
        <f t="shared" si="206"/>
        <v>559232.80000000005</v>
      </c>
      <c r="F794" s="2">
        <f t="shared" si="206"/>
        <v>658914</v>
      </c>
      <c r="G794" s="2">
        <f t="shared" si="206"/>
        <v>291414.40000000002</v>
      </c>
      <c r="H794" s="2">
        <f t="shared" si="206"/>
        <v>444176.4</v>
      </c>
      <c r="I794" s="2">
        <f t="shared" si="206"/>
        <v>0</v>
      </c>
      <c r="J794" s="2">
        <f t="shared" si="206"/>
        <v>0</v>
      </c>
      <c r="K794" s="13">
        <f t="shared" si="206"/>
        <v>0</v>
      </c>
      <c r="L794" s="2">
        <f t="shared" si="206"/>
        <v>0</v>
      </c>
      <c r="M794" s="2">
        <f t="shared" si="206"/>
        <v>2250.85</v>
      </c>
      <c r="N794" s="2">
        <f t="shared" si="206"/>
        <v>12073178.399999999</v>
      </c>
      <c r="O794" s="2">
        <f t="shared" si="206"/>
        <v>0</v>
      </c>
      <c r="P794" s="2">
        <f t="shared" si="206"/>
        <v>0</v>
      </c>
      <c r="Q794" s="2">
        <f t="shared" si="206"/>
        <v>2951.83</v>
      </c>
      <c r="R794" s="2">
        <f t="shared" si="206"/>
        <v>8557974.5999999996</v>
      </c>
      <c r="S794" s="2">
        <f t="shared" si="206"/>
        <v>0</v>
      </c>
      <c r="T794" s="2">
        <f t="shared" si="206"/>
        <v>0</v>
      </c>
      <c r="U794" s="2">
        <f t="shared" si="206"/>
        <v>345034.82999999996</v>
      </c>
    </row>
    <row r="795" spans="1:22" ht="25.15" customHeight="1" x14ac:dyDescent="0.25">
      <c r="A795" s="49" t="s">
        <v>1570</v>
      </c>
      <c r="B795" s="20" t="s">
        <v>182</v>
      </c>
      <c r="C795" s="2">
        <f t="shared" ref="C795:C802" si="207">D795+L795+N795+P795+R795+S795+T795+U795</f>
        <v>4907323.2</v>
      </c>
      <c r="D795" s="3">
        <f t="shared" ref="D795:D802" si="208">SUM(E795:J795)</f>
        <v>669286.80000000005</v>
      </c>
      <c r="E795" s="3">
        <v>0</v>
      </c>
      <c r="F795" s="3">
        <v>332204.40000000002</v>
      </c>
      <c r="G795" s="3">
        <v>89682</v>
      </c>
      <c r="H795" s="3">
        <v>247400.4</v>
      </c>
      <c r="I795" s="3">
        <v>0</v>
      </c>
      <c r="J795" s="3">
        <f t="shared" ref="J795:J800" si="209">350*0</f>
        <v>0</v>
      </c>
      <c r="K795" s="4">
        <v>0</v>
      </c>
      <c r="L795" s="3">
        <v>0</v>
      </c>
      <c r="M795" s="3">
        <v>498.5</v>
      </c>
      <c r="N795" s="3">
        <v>2410071.6</v>
      </c>
      <c r="O795" s="3">
        <v>0</v>
      </c>
      <c r="P795" s="3">
        <v>0</v>
      </c>
      <c r="Q795" s="3">
        <v>614</v>
      </c>
      <c r="R795" s="3">
        <v>1827964.8</v>
      </c>
      <c r="S795" s="3">
        <v>0</v>
      </c>
      <c r="T795" s="3">
        <v>0</v>
      </c>
      <c r="U795" s="3">
        <v>0</v>
      </c>
      <c r="V795" s="5">
        <f t="shared" ref="V795:V802" si="210">N795/M795</f>
        <v>4834.6471414242733</v>
      </c>
    </row>
    <row r="796" spans="1:22" ht="25.15" customHeight="1" x14ac:dyDescent="0.25">
      <c r="A796" s="49" t="s">
        <v>1571</v>
      </c>
      <c r="B796" s="20" t="s">
        <v>183</v>
      </c>
      <c r="C796" s="2">
        <f t="shared" si="207"/>
        <v>4827144</v>
      </c>
      <c r="D796" s="3">
        <f t="shared" si="208"/>
        <v>679551.6</v>
      </c>
      <c r="E796" s="3">
        <v>0</v>
      </c>
      <c r="F796" s="3">
        <v>326709.59999999998</v>
      </c>
      <c r="G796" s="3">
        <v>156066</v>
      </c>
      <c r="H796" s="3">
        <v>196776</v>
      </c>
      <c r="I796" s="3">
        <v>0</v>
      </c>
      <c r="J796" s="3">
        <f t="shared" si="209"/>
        <v>0</v>
      </c>
      <c r="K796" s="4">
        <v>0</v>
      </c>
      <c r="L796" s="3">
        <v>0</v>
      </c>
      <c r="M796" s="3">
        <v>492</v>
      </c>
      <c r="N796" s="3">
        <v>2406962.4</v>
      </c>
      <c r="O796" s="3">
        <v>0</v>
      </c>
      <c r="P796" s="3">
        <v>0</v>
      </c>
      <c r="Q796" s="3">
        <v>589.29999999999995</v>
      </c>
      <c r="R796" s="3">
        <v>1740630</v>
      </c>
      <c r="S796" s="3">
        <v>0</v>
      </c>
      <c r="T796" s="3">
        <v>0</v>
      </c>
      <c r="U796" s="3">
        <v>0</v>
      </c>
      <c r="V796" s="5">
        <f t="shared" si="210"/>
        <v>4892.2</v>
      </c>
    </row>
    <row r="797" spans="1:22" ht="25.15" customHeight="1" x14ac:dyDescent="0.25">
      <c r="A797" s="49" t="s">
        <v>1572</v>
      </c>
      <c r="B797" s="20" t="s">
        <v>188</v>
      </c>
      <c r="C797" s="2">
        <f t="shared" si="207"/>
        <v>4056051.4099999997</v>
      </c>
      <c r="D797" s="3">
        <f t="shared" si="208"/>
        <v>331520</v>
      </c>
      <c r="E797" s="3">
        <f>700*473.6</f>
        <v>331520</v>
      </c>
      <c r="F797" s="3">
        <v>0</v>
      </c>
      <c r="G797" s="3">
        <v>0</v>
      </c>
      <c r="H797" s="3">
        <v>0</v>
      </c>
      <c r="I797" s="3">
        <v>0</v>
      </c>
      <c r="J797" s="3">
        <f t="shared" si="209"/>
        <v>0</v>
      </c>
      <c r="K797" s="4">
        <v>0</v>
      </c>
      <c r="L797" s="3">
        <v>0</v>
      </c>
      <c r="M797" s="3">
        <v>370</v>
      </c>
      <c r="N797" s="3">
        <v>2283783.6</v>
      </c>
      <c r="O797" s="3">
        <v>0</v>
      </c>
      <c r="P797" s="3">
        <v>0</v>
      </c>
      <c r="Q797" s="3">
        <v>492.73</v>
      </c>
      <c r="R797" s="3">
        <v>1368254.2</v>
      </c>
      <c r="S797" s="3">
        <v>0</v>
      </c>
      <c r="T797" s="3">
        <v>0</v>
      </c>
      <c r="U797" s="3">
        <v>72493.61</v>
      </c>
      <c r="V797" s="5">
        <f t="shared" si="210"/>
        <v>6172.3881081081081</v>
      </c>
    </row>
    <row r="798" spans="1:22" ht="25.15" customHeight="1" x14ac:dyDescent="0.25">
      <c r="A798" s="49" t="s">
        <v>1573</v>
      </c>
      <c r="B798" s="20" t="s">
        <v>191</v>
      </c>
      <c r="C798" s="2">
        <f t="shared" si="207"/>
        <v>3491891.35</v>
      </c>
      <c r="D798" s="3">
        <f t="shared" si="208"/>
        <v>273379.20000000001</v>
      </c>
      <c r="E798" s="3">
        <v>227712.8</v>
      </c>
      <c r="F798" s="3">
        <v>0</v>
      </c>
      <c r="G798" s="3">
        <v>45666.400000000001</v>
      </c>
      <c r="H798" s="3">
        <v>0</v>
      </c>
      <c r="I798" s="3">
        <v>0</v>
      </c>
      <c r="J798" s="3">
        <f t="shared" si="209"/>
        <v>0</v>
      </c>
      <c r="K798" s="4">
        <v>0</v>
      </c>
      <c r="L798" s="3">
        <v>0</v>
      </c>
      <c r="M798" s="3">
        <v>273.39999999999998</v>
      </c>
      <c r="N798" s="3">
        <v>1696200</v>
      </c>
      <c r="O798" s="3">
        <v>0</v>
      </c>
      <c r="P798" s="3">
        <v>0</v>
      </c>
      <c r="Q798" s="3">
        <v>421.7</v>
      </c>
      <c r="R798" s="3">
        <v>1432640</v>
      </c>
      <c r="S798" s="3">
        <v>0</v>
      </c>
      <c r="T798" s="3">
        <v>0</v>
      </c>
      <c r="U798" s="3">
        <v>89672.15</v>
      </c>
      <c r="V798" s="5">
        <f t="shared" si="210"/>
        <v>6204.0965618141918</v>
      </c>
    </row>
    <row r="799" spans="1:22" ht="25.15" customHeight="1" x14ac:dyDescent="0.25">
      <c r="A799" s="49" t="s">
        <v>1574</v>
      </c>
      <c r="B799" s="20" t="s">
        <v>189</v>
      </c>
      <c r="C799" s="2">
        <f t="shared" si="207"/>
        <v>92161.73</v>
      </c>
      <c r="D799" s="3">
        <f t="shared" si="208"/>
        <v>0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f t="shared" si="209"/>
        <v>0</v>
      </c>
      <c r="K799" s="4">
        <v>0</v>
      </c>
      <c r="L799" s="3">
        <v>0</v>
      </c>
      <c r="M799" s="3">
        <v>0</v>
      </c>
      <c r="N799" s="3">
        <f>M799*6600</f>
        <v>0</v>
      </c>
      <c r="O799" s="3">
        <v>0</v>
      </c>
      <c r="P799" s="3">
        <v>0</v>
      </c>
      <c r="Q799" s="3">
        <v>0</v>
      </c>
      <c r="R799" s="3">
        <f>Q799*3200</f>
        <v>0</v>
      </c>
      <c r="S799" s="3">
        <v>0</v>
      </c>
      <c r="T799" s="3">
        <v>0</v>
      </c>
      <c r="U799" s="3">
        <v>92161.73</v>
      </c>
      <c r="V799" s="5" t="e">
        <f t="shared" si="210"/>
        <v>#DIV/0!</v>
      </c>
    </row>
    <row r="800" spans="1:22" ht="25.15" customHeight="1" x14ac:dyDescent="0.25">
      <c r="A800" s="49" t="s">
        <v>1575</v>
      </c>
      <c r="B800" s="20" t="s">
        <v>190</v>
      </c>
      <c r="C800" s="2">
        <f t="shared" si="207"/>
        <v>3293457.5999999996</v>
      </c>
      <c r="D800" s="3">
        <f t="shared" si="208"/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f t="shared" si="209"/>
        <v>0</v>
      </c>
      <c r="K800" s="4">
        <v>0</v>
      </c>
      <c r="L800" s="3">
        <v>0</v>
      </c>
      <c r="M800" s="3">
        <v>362.8</v>
      </c>
      <c r="N800" s="3">
        <v>1993795.2</v>
      </c>
      <c r="O800" s="3">
        <v>0</v>
      </c>
      <c r="P800" s="3">
        <v>0</v>
      </c>
      <c r="Q800" s="3">
        <v>490.6</v>
      </c>
      <c r="R800" s="3">
        <v>1299662.3999999999</v>
      </c>
      <c r="S800" s="3">
        <v>0</v>
      </c>
      <c r="T800" s="3">
        <v>0</v>
      </c>
      <c r="U800" s="3">
        <v>0</v>
      </c>
      <c r="V800" s="5">
        <f t="shared" si="210"/>
        <v>5495.5766262403522</v>
      </c>
    </row>
    <row r="801" spans="1:22" ht="25.15" customHeight="1" x14ac:dyDescent="0.25">
      <c r="A801" s="49" t="s">
        <v>1576</v>
      </c>
      <c r="B801" s="20" t="s">
        <v>193</v>
      </c>
      <c r="C801" s="2">
        <f t="shared" si="207"/>
        <v>2171188.7999999998</v>
      </c>
      <c r="D801" s="3">
        <f t="shared" si="208"/>
        <v>0</v>
      </c>
      <c r="E801" s="3">
        <v>0</v>
      </c>
      <c r="F801" s="3">
        <f>800*0</f>
        <v>0</v>
      </c>
      <c r="G801" s="3">
        <v>0</v>
      </c>
      <c r="H801" s="3">
        <f>400*0</f>
        <v>0</v>
      </c>
      <c r="I801" s="3">
        <v>0</v>
      </c>
      <c r="J801" s="3">
        <v>0</v>
      </c>
      <c r="K801" s="4">
        <v>0</v>
      </c>
      <c r="L801" s="3">
        <v>0</v>
      </c>
      <c r="M801" s="3">
        <v>254.15</v>
      </c>
      <c r="N801" s="3">
        <v>1282365.6000000001</v>
      </c>
      <c r="O801" s="3">
        <v>0</v>
      </c>
      <c r="P801" s="3">
        <v>0</v>
      </c>
      <c r="Q801" s="3">
        <v>343.5</v>
      </c>
      <c r="R801" s="3">
        <v>888823.2</v>
      </c>
      <c r="S801" s="3">
        <v>0</v>
      </c>
      <c r="T801" s="3">
        <v>0</v>
      </c>
      <c r="U801" s="3">
        <v>0</v>
      </c>
      <c r="V801" s="5">
        <f t="shared" si="210"/>
        <v>5045.7037182766089</v>
      </c>
    </row>
    <row r="802" spans="1:22" ht="24.6" customHeight="1" x14ac:dyDescent="0.25">
      <c r="A802" s="49" t="s">
        <v>1577</v>
      </c>
      <c r="B802" s="20" t="s">
        <v>192</v>
      </c>
      <c r="C802" s="2">
        <f t="shared" si="207"/>
        <v>90707.34</v>
      </c>
      <c r="D802" s="3">
        <f t="shared" si="208"/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f>350*0</f>
        <v>0</v>
      </c>
      <c r="K802" s="4">
        <v>0</v>
      </c>
      <c r="L802" s="3">
        <v>0</v>
      </c>
      <c r="M802" s="3">
        <v>0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v>0</v>
      </c>
      <c r="T802" s="3">
        <v>0</v>
      </c>
      <c r="U802" s="3">
        <v>90707.34</v>
      </c>
      <c r="V802" s="5" t="e">
        <f t="shared" si="210"/>
        <v>#DIV/0!</v>
      </c>
    </row>
    <row r="803" spans="1:22" ht="45" customHeight="1" x14ac:dyDescent="0.25">
      <c r="A803" s="53" t="s">
        <v>198</v>
      </c>
      <c r="B803" s="53"/>
      <c r="C803" s="2">
        <f t="shared" ref="C803:U803" si="211">SUM(C804:C806)</f>
        <v>9241062.8100000005</v>
      </c>
      <c r="D803" s="2">
        <f t="shared" si="211"/>
        <v>779462.39999999991</v>
      </c>
      <c r="E803" s="2">
        <f t="shared" si="211"/>
        <v>233100</v>
      </c>
      <c r="F803" s="2">
        <f t="shared" si="211"/>
        <v>0</v>
      </c>
      <c r="G803" s="2">
        <f t="shared" si="211"/>
        <v>269452.79999999999</v>
      </c>
      <c r="H803" s="2">
        <f t="shared" si="211"/>
        <v>0</v>
      </c>
      <c r="I803" s="2">
        <f t="shared" si="211"/>
        <v>276909.59999999998</v>
      </c>
      <c r="J803" s="2">
        <f t="shared" si="211"/>
        <v>0</v>
      </c>
      <c r="K803" s="13">
        <f t="shared" si="211"/>
        <v>0</v>
      </c>
      <c r="L803" s="2">
        <f t="shared" si="211"/>
        <v>0</v>
      </c>
      <c r="M803" s="2">
        <f t="shared" si="211"/>
        <v>755</v>
      </c>
      <c r="N803" s="2">
        <f t="shared" si="211"/>
        <v>4527746.5199999996</v>
      </c>
      <c r="O803" s="2">
        <f t="shared" si="211"/>
        <v>0</v>
      </c>
      <c r="P803" s="2">
        <f t="shared" si="211"/>
        <v>0</v>
      </c>
      <c r="Q803" s="2">
        <f t="shared" si="211"/>
        <v>1314.84</v>
      </c>
      <c r="R803" s="2">
        <f t="shared" si="211"/>
        <v>3728883.2</v>
      </c>
      <c r="S803" s="2">
        <f t="shared" si="211"/>
        <v>0</v>
      </c>
      <c r="T803" s="2">
        <f t="shared" si="211"/>
        <v>0</v>
      </c>
      <c r="U803" s="2">
        <f t="shared" si="211"/>
        <v>204970.69</v>
      </c>
      <c r="V803" s="17">
        <f>C803</f>
        <v>9241062.8100000005</v>
      </c>
    </row>
    <row r="804" spans="1:22" ht="24.6" customHeight="1" x14ac:dyDescent="0.25">
      <c r="A804" s="49" t="s">
        <v>1578</v>
      </c>
      <c r="B804" s="20" t="s">
        <v>196</v>
      </c>
      <c r="C804" s="2">
        <f>D804+L804+N804+P804+R804+S804+T804+U804</f>
        <v>3071655.3200000003</v>
      </c>
      <c r="D804" s="3">
        <f>SUM(E804:J804)</f>
        <v>546362.39999999991</v>
      </c>
      <c r="E804" s="3">
        <v>0</v>
      </c>
      <c r="F804" s="3">
        <v>0</v>
      </c>
      <c r="G804" s="3">
        <v>269452.79999999999</v>
      </c>
      <c r="H804" s="3">
        <v>0</v>
      </c>
      <c r="I804" s="3">
        <v>276909.59999999998</v>
      </c>
      <c r="J804" s="3">
        <f>350*0</f>
        <v>0</v>
      </c>
      <c r="K804" s="4">
        <v>0</v>
      </c>
      <c r="L804" s="3">
        <v>0</v>
      </c>
      <c r="M804" s="3">
        <v>0</v>
      </c>
      <c r="N804" s="3">
        <f>M804*5500</f>
        <v>0</v>
      </c>
      <c r="O804" s="3">
        <v>0</v>
      </c>
      <c r="P804" s="3">
        <v>0</v>
      </c>
      <c r="Q804" s="3">
        <v>908</v>
      </c>
      <c r="R804" s="3">
        <v>2426995.2000000002</v>
      </c>
      <c r="S804" s="3">
        <v>0</v>
      </c>
      <c r="T804" s="3">
        <v>0</v>
      </c>
      <c r="U804" s="3">
        <v>98297.72</v>
      </c>
      <c r="V804" s="5" t="e">
        <f>N804/M804</f>
        <v>#DIV/0!</v>
      </c>
    </row>
    <row r="805" spans="1:22" ht="25.15" customHeight="1" x14ac:dyDescent="0.25">
      <c r="A805" s="49" t="s">
        <v>1579</v>
      </c>
      <c r="B805" s="20" t="s">
        <v>1100</v>
      </c>
      <c r="C805" s="2">
        <f>D805+L805+N805+P805+R805+S805+T805+U805</f>
        <v>2791946.52</v>
      </c>
      <c r="D805" s="3">
        <f>SUM(E805:J805)</f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f>350*0</f>
        <v>0</v>
      </c>
      <c r="K805" s="4">
        <v>0</v>
      </c>
      <c r="L805" s="3">
        <v>0</v>
      </c>
      <c r="M805" s="3">
        <v>492</v>
      </c>
      <c r="N805" s="3">
        <v>2791946.52</v>
      </c>
      <c r="O805" s="3">
        <v>0</v>
      </c>
      <c r="P805" s="3">
        <v>0</v>
      </c>
      <c r="Q805" s="3">
        <v>0</v>
      </c>
      <c r="R805" s="3">
        <f>Q805*3200</f>
        <v>0</v>
      </c>
      <c r="S805" s="3">
        <v>0</v>
      </c>
      <c r="T805" s="3">
        <v>0</v>
      </c>
      <c r="U805" s="3">
        <v>0</v>
      </c>
      <c r="V805" s="5">
        <f>N805/M805</f>
        <v>5674.6880487804874</v>
      </c>
    </row>
    <row r="806" spans="1:22" ht="25.15" customHeight="1" x14ac:dyDescent="0.25">
      <c r="A806" s="49" t="s">
        <v>1580</v>
      </c>
      <c r="B806" s="20" t="s">
        <v>197</v>
      </c>
      <c r="C806" s="2">
        <f>D806+L806+N806+P806+R806+S806+T806+U806</f>
        <v>3377460.97</v>
      </c>
      <c r="D806" s="3">
        <f>SUM(E806:J806)</f>
        <v>233100</v>
      </c>
      <c r="E806" s="3">
        <v>233100</v>
      </c>
      <c r="F806" s="3">
        <v>0</v>
      </c>
      <c r="G806" s="3">
        <v>0</v>
      </c>
      <c r="H806" s="3">
        <v>0</v>
      </c>
      <c r="I806" s="3">
        <v>0</v>
      </c>
      <c r="J806" s="3">
        <f>350*0</f>
        <v>0</v>
      </c>
      <c r="K806" s="4">
        <v>0</v>
      </c>
      <c r="L806" s="3">
        <v>0</v>
      </c>
      <c r="M806" s="3">
        <v>263</v>
      </c>
      <c r="N806" s="3">
        <v>1735800</v>
      </c>
      <c r="O806" s="3">
        <v>0</v>
      </c>
      <c r="P806" s="3">
        <v>0</v>
      </c>
      <c r="Q806" s="3">
        <v>406.84</v>
      </c>
      <c r="R806" s="3">
        <v>1301888</v>
      </c>
      <c r="S806" s="3">
        <v>0</v>
      </c>
      <c r="T806" s="3">
        <v>0</v>
      </c>
      <c r="U806" s="3">
        <v>106672.97</v>
      </c>
      <c r="V806" s="5">
        <f>N806/M806</f>
        <v>6600</v>
      </c>
    </row>
    <row r="807" spans="1:22" ht="45" customHeight="1" x14ac:dyDescent="0.25">
      <c r="A807" s="53" t="s">
        <v>222</v>
      </c>
      <c r="B807" s="53"/>
      <c r="C807" s="2">
        <f t="shared" ref="C807:U807" si="212">SUM(C808:C823)</f>
        <v>98471695.11999999</v>
      </c>
      <c r="D807" s="2">
        <f t="shared" si="212"/>
        <v>20531152.800000004</v>
      </c>
      <c r="E807" s="2">
        <f t="shared" si="212"/>
        <v>4282527.8</v>
      </c>
      <c r="F807" s="2">
        <f t="shared" si="212"/>
        <v>11377038.199999999</v>
      </c>
      <c r="G807" s="2">
        <f t="shared" si="212"/>
        <v>2552997.2000000007</v>
      </c>
      <c r="H807" s="2">
        <f t="shared" si="212"/>
        <v>0</v>
      </c>
      <c r="I807" s="2">
        <f t="shared" si="212"/>
        <v>2318589.6</v>
      </c>
      <c r="J807" s="2">
        <f t="shared" si="212"/>
        <v>0</v>
      </c>
      <c r="K807" s="13">
        <f t="shared" si="212"/>
        <v>0</v>
      </c>
      <c r="L807" s="2">
        <f t="shared" si="212"/>
        <v>0</v>
      </c>
      <c r="M807" s="2">
        <f t="shared" si="212"/>
        <v>6955.52</v>
      </c>
      <c r="N807" s="2">
        <f t="shared" si="212"/>
        <v>36329264.799999997</v>
      </c>
      <c r="O807" s="2">
        <f t="shared" si="212"/>
        <v>1790.8000000000002</v>
      </c>
      <c r="P807" s="2">
        <f t="shared" si="212"/>
        <v>1072604.8</v>
      </c>
      <c r="Q807" s="2">
        <f t="shared" si="212"/>
        <v>14146.26</v>
      </c>
      <c r="R807" s="2">
        <f t="shared" si="212"/>
        <v>38965444.600000001</v>
      </c>
      <c r="S807" s="2">
        <f t="shared" si="212"/>
        <v>0</v>
      </c>
      <c r="T807" s="2">
        <f t="shared" si="212"/>
        <v>0</v>
      </c>
      <c r="U807" s="2">
        <f t="shared" si="212"/>
        <v>1573228.1199999999</v>
      </c>
    </row>
    <row r="808" spans="1:22" ht="25.15" customHeight="1" x14ac:dyDescent="0.25">
      <c r="A808" s="49" t="s">
        <v>1581</v>
      </c>
      <c r="B808" s="20" t="s">
        <v>840</v>
      </c>
      <c r="C808" s="2">
        <f t="shared" ref="C808:C823" si="213">D808+L808+N808+P808+R808+S808+T808+U808</f>
        <v>1381018.8</v>
      </c>
      <c r="D808" s="3">
        <f t="shared" ref="D808:D823" si="214">SUM(E808:J808)</f>
        <v>1381018.8</v>
      </c>
      <c r="E808" s="3">
        <v>0</v>
      </c>
      <c r="F808" s="3">
        <v>974115.6</v>
      </c>
      <c r="G808" s="3">
        <v>242347.2</v>
      </c>
      <c r="H808" s="3">
        <v>0</v>
      </c>
      <c r="I808" s="3">
        <v>164556</v>
      </c>
      <c r="J808" s="3">
        <v>0</v>
      </c>
      <c r="K808" s="10">
        <v>0</v>
      </c>
      <c r="L808" s="9">
        <v>0</v>
      </c>
      <c r="M808" s="9">
        <v>0</v>
      </c>
      <c r="N808" s="9">
        <v>0</v>
      </c>
      <c r="O808" s="9">
        <v>0</v>
      </c>
      <c r="P808" s="9">
        <v>0</v>
      </c>
      <c r="Q808" s="9">
        <v>0</v>
      </c>
      <c r="R808" s="3">
        <f>Q808*3200</f>
        <v>0</v>
      </c>
      <c r="S808" s="9">
        <v>0</v>
      </c>
      <c r="T808" s="9">
        <v>0</v>
      </c>
      <c r="U808" s="9">
        <v>0</v>
      </c>
      <c r="V808" s="5" t="e">
        <f t="shared" ref="V808:V816" si="215">N808/M808</f>
        <v>#DIV/0!</v>
      </c>
    </row>
    <row r="809" spans="1:22" ht="25.15" customHeight="1" x14ac:dyDescent="0.25">
      <c r="A809" s="49" t="s">
        <v>1582</v>
      </c>
      <c r="B809" s="20" t="s">
        <v>831</v>
      </c>
      <c r="C809" s="2">
        <f t="shared" si="213"/>
        <v>1964140.2</v>
      </c>
      <c r="D809" s="3">
        <f t="shared" si="214"/>
        <v>0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10">
        <v>0</v>
      </c>
      <c r="L809" s="9">
        <v>0</v>
      </c>
      <c r="M809" s="9">
        <v>370</v>
      </c>
      <c r="N809" s="9">
        <v>1964140.2</v>
      </c>
      <c r="O809" s="9">
        <v>0</v>
      </c>
      <c r="P809" s="9">
        <v>0</v>
      </c>
      <c r="Q809" s="9">
        <v>0</v>
      </c>
      <c r="R809" s="3">
        <f>Q809*3200</f>
        <v>0</v>
      </c>
      <c r="S809" s="9">
        <v>0</v>
      </c>
      <c r="T809" s="9">
        <v>0</v>
      </c>
      <c r="U809" s="9">
        <v>0</v>
      </c>
      <c r="V809" s="5">
        <f t="shared" si="215"/>
        <v>5308.4870270270267</v>
      </c>
    </row>
    <row r="810" spans="1:22" ht="25.15" customHeight="1" x14ac:dyDescent="0.25">
      <c r="A810" s="49" t="s">
        <v>1583</v>
      </c>
      <c r="B810" s="22" t="s">
        <v>203</v>
      </c>
      <c r="C810" s="2">
        <f t="shared" si="213"/>
        <v>15216388.800000001</v>
      </c>
      <c r="D810" s="3">
        <f t="shared" si="214"/>
        <v>8046669.5999999996</v>
      </c>
      <c r="E810" s="3">
        <v>1697678.4</v>
      </c>
      <c r="F810" s="3">
        <v>4348989.5999999996</v>
      </c>
      <c r="G810" s="3">
        <v>955443.6</v>
      </c>
      <c r="H810" s="3">
        <v>0</v>
      </c>
      <c r="I810" s="3">
        <v>1044558</v>
      </c>
      <c r="J810" s="3">
        <f t="shared" ref="J810:J816" si="216">350*0</f>
        <v>0</v>
      </c>
      <c r="K810" s="4">
        <v>0</v>
      </c>
      <c r="L810" s="3">
        <v>0</v>
      </c>
      <c r="M810" s="3">
        <v>0</v>
      </c>
      <c r="N810" s="3">
        <v>0</v>
      </c>
      <c r="O810" s="3">
        <v>705</v>
      </c>
      <c r="P810" s="3">
        <v>736066.8</v>
      </c>
      <c r="Q810" s="3">
        <v>2397.92</v>
      </c>
      <c r="R810" s="3">
        <v>6433652.4000000004</v>
      </c>
      <c r="S810" s="3">
        <v>0</v>
      </c>
      <c r="T810" s="3">
        <v>0</v>
      </c>
      <c r="U810" s="3">
        <v>0</v>
      </c>
      <c r="V810" s="5" t="e">
        <f t="shared" si="215"/>
        <v>#DIV/0!</v>
      </c>
    </row>
    <row r="811" spans="1:22" ht="25.15" customHeight="1" x14ac:dyDescent="0.25">
      <c r="A811" s="49" t="s">
        <v>1584</v>
      </c>
      <c r="B811" s="22" t="s">
        <v>204</v>
      </c>
      <c r="C811" s="2">
        <f t="shared" si="213"/>
        <v>3621373.99</v>
      </c>
      <c r="D811" s="3">
        <f t="shared" si="214"/>
        <v>0</v>
      </c>
      <c r="E811" s="3">
        <v>0</v>
      </c>
      <c r="F811" s="3">
        <v>0</v>
      </c>
      <c r="G811" s="3">
        <v>0</v>
      </c>
      <c r="H811" s="3">
        <f>400*0</f>
        <v>0</v>
      </c>
      <c r="I811" s="3">
        <v>0</v>
      </c>
      <c r="J811" s="3">
        <f t="shared" si="216"/>
        <v>0</v>
      </c>
      <c r="K811" s="4">
        <v>0</v>
      </c>
      <c r="L811" s="3">
        <v>0</v>
      </c>
      <c r="M811" s="3">
        <v>616.83000000000004</v>
      </c>
      <c r="N811" s="3">
        <v>3303055.2</v>
      </c>
      <c r="O811" s="3">
        <v>0</v>
      </c>
      <c r="P811" s="3">
        <v>0</v>
      </c>
      <c r="Q811" s="3">
        <v>0</v>
      </c>
      <c r="R811" s="3">
        <f>Q811*3200</f>
        <v>0</v>
      </c>
      <c r="S811" s="3">
        <v>0</v>
      </c>
      <c r="T811" s="3">
        <v>0</v>
      </c>
      <c r="U811" s="3">
        <v>318318.78999999998</v>
      </c>
      <c r="V811" s="5">
        <f t="shared" si="215"/>
        <v>5354.8874081999902</v>
      </c>
    </row>
    <row r="812" spans="1:22" ht="24.6" customHeight="1" x14ac:dyDescent="0.25">
      <c r="A812" s="49" t="s">
        <v>1585</v>
      </c>
      <c r="B812" s="22" t="s">
        <v>202</v>
      </c>
      <c r="C812" s="2">
        <f t="shared" si="213"/>
        <v>5307614</v>
      </c>
      <c r="D812" s="3">
        <f t="shared" si="214"/>
        <v>254214</v>
      </c>
      <c r="E812" s="3">
        <v>0</v>
      </c>
      <c r="F812" s="3">
        <v>0</v>
      </c>
      <c r="G812" s="3">
        <v>92799.6</v>
      </c>
      <c r="H812" s="3">
        <f>400*0</f>
        <v>0</v>
      </c>
      <c r="I812" s="3">
        <v>161414.39999999999</v>
      </c>
      <c r="J812" s="3">
        <f t="shared" si="216"/>
        <v>0</v>
      </c>
      <c r="K812" s="4">
        <v>0</v>
      </c>
      <c r="L812" s="3">
        <v>0</v>
      </c>
      <c r="M812" s="3">
        <v>560</v>
      </c>
      <c r="N812" s="3">
        <v>2994200</v>
      </c>
      <c r="O812" s="3">
        <v>0</v>
      </c>
      <c r="P812" s="3">
        <v>0</v>
      </c>
      <c r="Q812" s="3">
        <v>686.4</v>
      </c>
      <c r="R812" s="3">
        <v>2059200</v>
      </c>
      <c r="S812" s="3">
        <v>0</v>
      </c>
      <c r="T812" s="3">
        <v>0</v>
      </c>
      <c r="U812" s="3">
        <v>0</v>
      </c>
      <c r="V812" s="5">
        <f t="shared" si="215"/>
        <v>5346.7857142857147</v>
      </c>
    </row>
    <row r="813" spans="1:22" ht="25.15" customHeight="1" x14ac:dyDescent="0.25">
      <c r="A813" s="49" t="s">
        <v>1586</v>
      </c>
      <c r="B813" s="22" t="s">
        <v>209</v>
      </c>
      <c r="C813" s="2">
        <f t="shared" si="213"/>
        <v>3898683.2</v>
      </c>
      <c r="D813" s="3">
        <f t="shared" si="214"/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f t="shared" si="216"/>
        <v>0</v>
      </c>
      <c r="K813" s="4">
        <v>0</v>
      </c>
      <c r="L813" s="3">
        <v>0</v>
      </c>
      <c r="M813" s="3">
        <v>0</v>
      </c>
      <c r="N813" s="3">
        <v>0</v>
      </c>
      <c r="O813" s="3">
        <v>0</v>
      </c>
      <c r="P813" s="3">
        <v>0</v>
      </c>
      <c r="Q813" s="3">
        <v>1436.3</v>
      </c>
      <c r="R813" s="3">
        <v>3898683.2</v>
      </c>
      <c r="S813" s="3">
        <v>0</v>
      </c>
      <c r="T813" s="3">
        <v>0</v>
      </c>
      <c r="U813" s="3">
        <v>0</v>
      </c>
      <c r="V813" s="5" t="e">
        <f t="shared" si="215"/>
        <v>#DIV/0!</v>
      </c>
    </row>
    <row r="814" spans="1:22" ht="25.15" customHeight="1" x14ac:dyDescent="0.25">
      <c r="A814" s="49" t="s">
        <v>1587</v>
      </c>
      <c r="B814" s="22" t="s">
        <v>211</v>
      </c>
      <c r="C814" s="2">
        <f t="shared" si="213"/>
        <v>7530343.7400000002</v>
      </c>
      <c r="D814" s="3">
        <f t="shared" si="214"/>
        <v>1437837.6</v>
      </c>
      <c r="E814" s="3">
        <v>436750.8</v>
      </c>
      <c r="F814" s="3">
        <v>687330</v>
      </c>
      <c r="G814" s="3">
        <v>88408.8</v>
      </c>
      <c r="H814" s="3">
        <v>0</v>
      </c>
      <c r="I814" s="3">
        <v>225348</v>
      </c>
      <c r="J814" s="3">
        <f t="shared" si="216"/>
        <v>0</v>
      </c>
      <c r="K814" s="4">
        <v>0</v>
      </c>
      <c r="L814" s="3">
        <v>0</v>
      </c>
      <c r="M814" s="3">
        <v>579.15</v>
      </c>
      <c r="N814" s="3">
        <v>3821976</v>
      </c>
      <c r="O814" s="3">
        <v>42.7</v>
      </c>
      <c r="P814" s="3">
        <v>50488.800000000003</v>
      </c>
      <c r="Q814" s="3">
        <v>700</v>
      </c>
      <c r="R814" s="3">
        <v>2099493.6</v>
      </c>
      <c r="S814" s="3">
        <v>0</v>
      </c>
      <c r="T814" s="3">
        <v>0</v>
      </c>
      <c r="U814" s="3">
        <v>120547.74</v>
      </c>
      <c r="V814" s="5">
        <f t="shared" si="215"/>
        <v>6599.2851592851594</v>
      </c>
    </row>
    <row r="815" spans="1:22" ht="25.15" customHeight="1" x14ac:dyDescent="0.25">
      <c r="A815" s="49" t="s">
        <v>1588</v>
      </c>
      <c r="B815" s="22" t="s">
        <v>215</v>
      </c>
      <c r="C815" s="2">
        <f t="shared" si="213"/>
        <v>12897732</v>
      </c>
      <c r="D815" s="3">
        <f t="shared" si="214"/>
        <v>0</v>
      </c>
      <c r="E815" s="3">
        <v>0</v>
      </c>
      <c r="F815" s="3">
        <v>0</v>
      </c>
      <c r="G815" s="3">
        <v>0</v>
      </c>
      <c r="H815" s="3">
        <f>400*0</f>
        <v>0</v>
      </c>
      <c r="I815" s="3">
        <v>0</v>
      </c>
      <c r="J815" s="3">
        <f t="shared" si="216"/>
        <v>0</v>
      </c>
      <c r="K815" s="4">
        <v>0</v>
      </c>
      <c r="L815" s="3">
        <v>0</v>
      </c>
      <c r="M815" s="3">
        <v>1175</v>
      </c>
      <c r="N815" s="3">
        <v>6395804.4000000004</v>
      </c>
      <c r="O815" s="3">
        <v>937</v>
      </c>
      <c r="P815" s="3">
        <v>211440</v>
      </c>
      <c r="Q815" s="3">
        <v>2590</v>
      </c>
      <c r="R815" s="3">
        <v>6290487.5999999996</v>
      </c>
      <c r="S815" s="3">
        <v>0</v>
      </c>
      <c r="T815" s="3">
        <v>0</v>
      </c>
      <c r="U815" s="3">
        <v>0</v>
      </c>
      <c r="V815" s="5">
        <f t="shared" si="215"/>
        <v>5443.237787234043</v>
      </c>
    </row>
    <row r="816" spans="1:22" ht="25.15" customHeight="1" x14ac:dyDescent="0.25">
      <c r="A816" s="49" t="s">
        <v>1589</v>
      </c>
      <c r="B816" s="22" t="s">
        <v>213</v>
      </c>
      <c r="C816" s="2">
        <f t="shared" si="213"/>
        <v>4945556.4000000004</v>
      </c>
      <c r="D816" s="3">
        <f t="shared" si="214"/>
        <v>0</v>
      </c>
      <c r="E816" s="3">
        <v>0</v>
      </c>
      <c r="F816" s="3">
        <v>0</v>
      </c>
      <c r="G816" s="3">
        <v>0</v>
      </c>
      <c r="H816" s="3">
        <f>400*0</f>
        <v>0</v>
      </c>
      <c r="I816" s="3">
        <v>0</v>
      </c>
      <c r="J816" s="3">
        <f t="shared" si="216"/>
        <v>0</v>
      </c>
      <c r="K816" s="4">
        <v>0</v>
      </c>
      <c r="L816" s="3">
        <v>0</v>
      </c>
      <c r="M816" s="3">
        <v>0</v>
      </c>
      <c r="N816" s="3">
        <f>M816*5500</f>
        <v>0</v>
      </c>
      <c r="O816" s="3">
        <v>0</v>
      </c>
      <c r="P816" s="3">
        <v>0</v>
      </c>
      <c r="Q816" s="3">
        <v>1845</v>
      </c>
      <c r="R816" s="3">
        <v>4945556.4000000004</v>
      </c>
      <c r="S816" s="3">
        <v>0</v>
      </c>
      <c r="T816" s="3">
        <v>0</v>
      </c>
      <c r="U816" s="3">
        <v>0</v>
      </c>
      <c r="V816" s="5" t="e">
        <f t="shared" si="215"/>
        <v>#DIV/0!</v>
      </c>
    </row>
    <row r="817" spans="1:22" ht="25.15" customHeight="1" x14ac:dyDescent="0.25">
      <c r="A817" s="49" t="s">
        <v>1590</v>
      </c>
      <c r="B817" s="22" t="s">
        <v>1101</v>
      </c>
      <c r="C817" s="2">
        <f t="shared" si="213"/>
        <v>3998682</v>
      </c>
      <c r="D817" s="3">
        <f t="shared" si="214"/>
        <v>0</v>
      </c>
      <c r="E817" s="9">
        <v>0</v>
      </c>
      <c r="F817" s="9">
        <v>0</v>
      </c>
      <c r="G817" s="9">
        <v>0</v>
      </c>
      <c r="H817" s="9">
        <v>0</v>
      </c>
      <c r="I817" s="9">
        <v>0</v>
      </c>
      <c r="J817" s="9">
        <v>0</v>
      </c>
      <c r="K817" s="4">
        <v>0</v>
      </c>
      <c r="L817" s="3">
        <v>0</v>
      </c>
      <c r="M817" s="3">
        <v>1028.49</v>
      </c>
      <c r="N817" s="3">
        <v>3998682</v>
      </c>
      <c r="O817" s="3">
        <v>0</v>
      </c>
      <c r="P817" s="3">
        <v>0</v>
      </c>
      <c r="Q817" s="3">
        <v>0</v>
      </c>
      <c r="R817" s="3">
        <f>Q817*3200</f>
        <v>0</v>
      </c>
      <c r="S817" s="3">
        <v>0</v>
      </c>
      <c r="T817" s="3">
        <v>0</v>
      </c>
      <c r="U817" s="3">
        <v>0</v>
      </c>
    </row>
    <row r="818" spans="1:22" ht="25.15" customHeight="1" x14ac:dyDescent="0.25">
      <c r="A818" s="49" t="s">
        <v>1591</v>
      </c>
      <c r="B818" s="22" t="s">
        <v>216</v>
      </c>
      <c r="C818" s="2">
        <f t="shared" si="213"/>
        <v>427624.49</v>
      </c>
      <c r="D818" s="3">
        <f t="shared" si="214"/>
        <v>0</v>
      </c>
      <c r="E818" s="3">
        <v>0</v>
      </c>
      <c r="F818" s="3">
        <v>0</v>
      </c>
      <c r="G818" s="3">
        <v>0</v>
      </c>
      <c r="H818" s="3">
        <v>0</v>
      </c>
      <c r="I818" s="3">
        <v>0</v>
      </c>
      <c r="J818" s="3">
        <f t="shared" ref="J818:J823" si="217">350*0</f>
        <v>0</v>
      </c>
      <c r="K818" s="4">
        <v>0</v>
      </c>
      <c r="L818" s="3">
        <v>0</v>
      </c>
      <c r="M818" s="3">
        <v>0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3">
        <v>0</v>
      </c>
      <c r="T818" s="3">
        <v>0</v>
      </c>
      <c r="U818" s="3">
        <v>427624.49</v>
      </c>
      <c r="V818" s="5" t="e">
        <f t="shared" ref="V818:V823" si="218">N818/M818</f>
        <v>#DIV/0!</v>
      </c>
    </row>
    <row r="819" spans="1:22" ht="25.15" customHeight="1" x14ac:dyDescent="0.25">
      <c r="A819" s="49" t="s">
        <v>1592</v>
      </c>
      <c r="B819" s="22" t="s">
        <v>217</v>
      </c>
      <c r="C819" s="2">
        <f t="shared" si="213"/>
        <v>8205802.6999999993</v>
      </c>
      <c r="D819" s="3">
        <f t="shared" si="214"/>
        <v>1494473.8</v>
      </c>
      <c r="E819" s="3">
        <v>489948.8</v>
      </c>
      <c r="F819" s="3">
        <v>756213</v>
      </c>
      <c r="G819" s="3">
        <v>248312</v>
      </c>
      <c r="H819" s="3">
        <v>0</v>
      </c>
      <c r="I819" s="3">
        <v>0</v>
      </c>
      <c r="J819" s="3">
        <f t="shared" si="217"/>
        <v>0</v>
      </c>
      <c r="K819" s="4">
        <v>0</v>
      </c>
      <c r="L819" s="3">
        <v>0</v>
      </c>
      <c r="M819" s="3">
        <v>712.8</v>
      </c>
      <c r="N819" s="3">
        <v>2901076</v>
      </c>
      <c r="O819" s="3">
        <v>52.7</v>
      </c>
      <c r="P819" s="3">
        <v>34999.599999999999</v>
      </c>
      <c r="Q819" s="3">
        <v>1369.29</v>
      </c>
      <c r="R819" s="3">
        <v>3593094.2</v>
      </c>
      <c r="S819" s="3">
        <v>0</v>
      </c>
      <c r="T819" s="3">
        <v>0</v>
      </c>
      <c r="U819" s="3">
        <v>182159.1</v>
      </c>
      <c r="V819" s="5">
        <f t="shared" si="218"/>
        <v>4069.9719416386088</v>
      </c>
    </row>
    <row r="820" spans="1:22" ht="25.15" customHeight="1" x14ac:dyDescent="0.25">
      <c r="A820" s="49" t="s">
        <v>1593</v>
      </c>
      <c r="B820" s="22" t="s">
        <v>218</v>
      </c>
      <c r="C820" s="2">
        <f t="shared" si="213"/>
        <v>11817293.18</v>
      </c>
      <c r="D820" s="3">
        <f t="shared" si="214"/>
        <v>3981520.8</v>
      </c>
      <c r="E820" s="3">
        <v>650830.80000000005</v>
      </c>
      <c r="F820" s="3">
        <v>2399982</v>
      </c>
      <c r="G820" s="3">
        <v>503839.2</v>
      </c>
      <c r="H820" s="3">
        <v>0</v>
      </c>
      <c r="I820" s="3">
        <v>426868.8</v>
      </c>
      <c r="J820" s="3">
        <f t="shared" si="217"/>
        <v>0</v>
      </c>
      <c r="K820" s="4">
        <v>0</v>
      </c>
      <c r="L820" s="3">
        <v>0</v>
      </c>
      <c r="M820" s="3">
        <v>764.47</v>
      </c>
      <c r="N820" s="3">
        <v>3368383</v>
      </c>
      <c r="O820" s="3">
        <v>53.4</v>
      </c>
      <c r="P820" s="3">
        <v>39609.599999999999</v>
      </c>
      <c r="Q820" s="3">
        <v>1328.64</v>
      </c>
      <c r="R820" s="3">
        <v>4247439.5999999996</v>
      </c>
      <c r="S820" s="3">
        <v>0</v>
      </c>
      <c r="T820" s="3">
        <v>0</v>
      </c>
      <c r="U820" s="3">
        <v>180340.18</v>
      </c>
      <c r="V820" s="5">
        <f t="shared" si="218"/>
        <v>4406.1676717202763</v>
      </c>
    </row>
    <row r="821" spans="1:22" ht="25.15" customHeight="1" x14ac:dyDescent="0.25">
      <c r="A821" s="49" t="s">
        <v>1594</v>
      </c>
      <c r="B821" s="22" t="s">
        <v>219</v>
      </c>
      <c r="C821" s="2">
        <f t="shared" si="213"/>
        <v>8006299.6600000001</v>
      </c>
      <c r="D821" s="3">
        <f t="shared" si="214"/>
        <v>1792212.5999999999</v>
      </c>
      <c r="E821" s="3">
        <v>415544.4</v>
      </c>
      <c r="F821" s="3">
        <v>1006005</v>
      </c>
      <c r="G821" s="3">
        <v>215641.2</v>
      </c>
      <c r="H821" s="3">
        <v>0</v>
      </c>
      <c r="I821" s="3">
        <v>155022</v>
      </c>
      <c r="J821" s="3">
        <f t="shared" si="217"/>
        <v>0</v>
      </c>
      <c r="K821" s="4">
        <v>0</v>
      </c>
      <c r="L821" s="3">
        <v>0</v>
      </c>
      <c r="M821" s="3">
        <v>577.57000000000005</v>
      </c>
      <c r="N821" s="3">
        <v>3811962</v>
      </c>
      <c r="O821" s="3">
        <v>0</v>
      </c>
      <c r="P821" s="3">
        <v>0</v>
      </c>
      <c r="Q821" s="3">
        <v>721.44</v>
      </c>
      <c r="R821" s="3">
        <v>2283080.4</v>
      </c>
      <c r="S821" s="3">
        <v>0</v>
      </c>
      <c r="T821" s="3">
        <v>0</v>
      </c>
      <c r="U821" s="3">
        <v>119044.66</v>
      </c>
      <c r="V821" s="5">
        <f t="shared" si="218"/>
        <v>6599.9999999999991</v>
      </c>
    </row>
    <row r="822" spans="1:22" ht="25.15" customHeight="1" x14ac:dyDescent="0.25">
      <c r="A822" s="49" t="s">
        <v>1595</v>
      </c>
      <c r="B822" s="22" t="s">
        <v>220</v>
      </c>
      <c r="C822" s="2">
        <f t="shared" si="213"/>
        <v>7549188.6600000001</v>
      </c>
      <c r="D822" s="3">
        <f t="shared" si="214"/>
        <v>1700884</v>
      </c>
      <c r="E822" s="3">
        <v>434496</v>
      </c>
      <c r="F822" s="3">
        <v>919360</v>
      </c>
      <c r="G822" s="3">
        <v>206205.6</v>
      </c>
      <c r="H822" s="3">
        <v>0</v>
      </c>
      <c r="I822" s="3">
        <v>140822.39999999999</v>
      </c>
      <c r="J822" s="3">
        <f t="shared" si="217"/>
        <v>0</v>
      </c>
      <c r="K822" s="4">
        <v>0</v>
      </c>
      <c r="L822" s="3">
        <v>0</v>
      </c>
      <c r="M822" s="3">
        <v>571.21</v>
      </c>
      <c r="N822" s="3">
        <v>3769986</v>
      </c>
      <c r="O822" s="3">
        <v>0</v>
      </c>
      <c r="P822" s="3">
        <v>0</v>
      </c>
      <c r="Q822" s="3">
        <v>676.42</v>
      </c>
      <c r="R822" s="3">
        <v>1959030</v>
      </c>
      <c r="S822" s="3">
        <v>0</v>
      </c>
      <c r="T822" s="3">
        <v>0</v>
      </c>
      <c r="U822" s="3">
        <v>119288.66</v>
      </c>
      <c r="V822" s="5">
        <f t="shared" si="218"/>
        <v>6600</v>
      </c>
    </row>
    <row r="823" spans="1:22" ht="25.15" customHeight="1" x14ac:dyDescent="0.25">
      <c r="A823" s="49" t="s">
        <v>1596</v>
      </c>
      <c r="B823" s="22" t="s">
        <v>221</v>
      </c>
      <c r="C823" s="2">
        <f t="shared" si="213"/>
        <v>1703953.2999999998</v>
      </c>
      <c r="D823" s="3">
        <f t="shared" si="214"/>
        <v>442321.6</v>
      </c>
      <c r="E823" s="3">
        <v>157278.6</v>
      </c>
      <c r="F823" s="3">
        <v>285043</v>
      </c>
      <c r="G823" s="3">
        <v>0</v>
      </c>
      <c r="H823" s="3">
        <v>0</v>
      </c>
      <c r="I823" s="3">
        <v>0</v>
      </c>
      <c r="J823" s="3">
        <f t="shared" si="217"/>
        <v>0</v>
      </c>
      <c r="K823" s="4">
        <v>0</v>
      </c>
      <c r="L823" s="3">
        <v>0</v>
      </c>
      <c r="M823" s="3">
        <v>0</v>
      </c>
      <c r="N823" s="3">
        <v>0</v>
      </c>
      <c r="O823" s="3">
        <v>0</v>
      </c>
      <c r="P823" s="3">
        <v>0</v>
      </c>
      <c r="Q823" s="3">
        <v>394.85</v>
      </c>
      <c r="R823" s="3">
        <v>1155727.2</v>
      </c>
      <c r="S823" s="3">
        <v>0</v>
      </c>
      <c r="T823" s="3">
        <v>0</v>
      </c>
      <c r="U823" s="3">
        <v>105904.5</v>
      </c>
      <c r="V823" s="5" t="e">
        <f t="shared" si="218"/>
        <v>#DIV/0!</v>
      </c>
    </row>
    <row r="824" spans="1:22" ht="45" customHeight="1" x14ac:dyDescent="0.25">
      <c r="A824" s="53" t="s">
        <v>223</v>
      </c>
      <c r="B824" s="53"/>
      <c r="C824" s="2">
        <f t="shared" ref="C824:U824" si="219">SUM(C825)</f>
        <v>2563025.6</v>
      </c>
      <c r="D824" s="2">
        <f t="shared" si="219"/>
        <v>0</v>
      </c>
      <c r="E824" s="2">
        <f t="shared" si="219"/>
        <v>0</v>
      </c>
      <c r="F824" s="2">
        <f t="shared" si="219"/>
        <v>0</v>
      </c>
      <c r="G824" s="2">
        <f t="shared" si="219"/>
        <v>0</v>
      </c>
      <c r="H824" s="2">
        <f t="shared" si="219"/>
        <v>0</v>
      </c>
      <c r="I824" s="2">
        <f t="shared" si="219"/>
        <v>0</v>
      </c>
      <c r="J824" s="2">
        <f t="shared" si="219"/>
        <v>0</v>
      </c>
      <c r="K824" s="13">
        <f t="shared" si="219"/>
        <v>0</v>
      </c>
      <c r="L824" s="2">
        <f t="shared" si="219"/>
        <v>0</v>
      </c>
      <c r="M824" s="2">
        <f t="shared" si="219"/>
        <v>463.43</v>
      </c>
      <c r="N824" s="2">
        <f t="shared" si="219"/>
        <v>2563025.6</v>
      </c>
      <c r="O824" s="2">
        <f t="shared" si="219"/>
        <v>0</v>
      </c>
      <c r="P824" s="2">
        <f t="shared" si="219"/>
        <v>0</v>
      </c>
      <c r="Q824" s="2">
        <f t="shared" si="219"/>
        <v>0</v>
      </c>
      <c r="R824" s="2">
        <f t="shared" si="219"/>
        <v>0</v>
      </c>
      <c r="S824" s="2">
        <f t="shared" si="219"/>
        <v>0</v>
      </c>
      <c r="T824" s="2">
        <f t="shared" si="219"/>
        <v>0</v>
      </c>
      <c r="U824" s="2">
        <f t="shared" si="219"/>
        <v>0</v>
      </c>
      <c r="V824" s="17">
        <f>C824</f>
        <v>2563025.6</v>
      </c>
    </row>
    <row r="825" spans="1:22" ht="25.15" customHeight="1" x14ac:dyDescent="0.25">
      <c r="A825" s="49" t="s">
        <v>1597</v>
      </c>
      <c r="B825" s="22" t="s">
        <v>1114</v>
      </c>
      <c r="C825" s="2">
        <f>D825+L825+N825+P825+R825+S825+T825+U825</f>
        <v>2563025.6</v>
      </c>
      <c r="D825" s="3">
        <f>SUM(E825:J825)</f>
        <v>0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f>350*0</f>
        <v>0</v>
      </c>
      <c r="K825" s="4">
        <v>0</v>
      </c>
      <c r="L825" s="3">
        <v>0</v>
      </c>
      <c r="M825" s="3">
        <v>463.43</v>
      </c>
      <c r="N825" s="3">
        <v>2563025.6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5">
        <f>N825/M825</f>
        <v>5530.5560710355394</v>
      </c>
    </row>
    <row r="826" spans="1:22" ht="45" customHeight="1" x14ac:dyDescent="0.25">
      <c r="A826" s="53" t="s">
        <v>225</v>
      </c>
      <c r="B826" s="53"/>
      <c r="C826" s="2">
        <f t="shared" ref="C826:U826" si="220">SUM(C827:C828)</f>
        <v>4303976.8499999996</v>
      </c>
      <c r="D826" s="2">
        <f t="shared" si="220"/>
        <v>343140</v>
      </c>
      <c r="E826" s="2">
        <f t="shared" si="220"/>
        <v>343140</v>
      </c>
      <c r="F826" s="2">
        <f t="shared" si="220"/>
        <v>0</v>
      </c>
      <c r="G826" s="2">
        <f t="shared" si="220"/>
        <v>0</v>
      </c>
      <c r="H826" s="2">
        <f t="shared" si="220"/>
        <v>0</v>
      </c>
      <c r="I826" s="2">
        <f t="shared" si="220"/>
        <v>0</v>
      </c>
      <c r="J826" s="2">
        <f t="shared" si="220"/>
        <v>0</v>
      </c>
      <c r="K826" s="13">
        <f t="shared" si="220"/>
        <v>0</v>
      </c>
      <c r="L826" s="2">
        <f t="shared" si="220"/>
        <v>0</v>
      </c>
      <c r="M826" s="2">
        <f t="shared" si="220"/>
        <v>358.8</v>
      </c>
      <c r="N826" s="2">
        <f t="shared" si="220"/>
        <v>2243110.7999999998</v>
      </c>
      <c r="O826" s="2">
        <f t="shared" si="220"/>
        <v>0</v>
      </c>
      <c r="P826" s="2">
        <f t="shared" si="220"/>
        <v>0</v>
      </c>
      <c r="Q826" s="2">
        <f t="shared" si="220"/>
        <v>529.5</v>
      </c>
      <c r="R826" s="2">
        <f t="shared" si="220"/>
        <v>1552000</v>
      </c>
      <c r="S826" s="2">
        <f t="shared" si="220"/>
        <v>0</v>
      </c>
      <c r="T826" s="2">
        <f t="shared" si="220"/>
        <v>0</v>
      </c>
      <c r="U826" s="2">
        <f t="shared" si="220"/>
        <v>165726.04999999999</v>
      </c>
      <c r="V826" s="17">
        <f>C826</f>
        <v>4303976.8499999996</v>
      </c>
    </row>
    <row r="827" spans="1:22" ht="25.15" customHeight="1" x14ac:dyDescent="0.25">
      <c r="A827" s="49" t="s">
        <v>1598</v>
      </c>
      <c r="B827" s="22" t="s">
        <v>226</v>
      </c>
      <c r="C827" s="2">
        <f>D827+L827+N827+P827+R827+S827+T827+U827</f>
        <v>4191378.25</v>
      </c>
      <c r="D827" s="3">
        <f>SUM(E827:J827)</f>
        <v>343140</v>
      </c>
      <c r="E827" s="3">
        <v>343140</v>
      </c>
      <c r="F827" s="3">
        <v>0</v>
      </c>
      <c r="G827" s="3">
        <v>0</v>
      </c>
      <c r="H827" s="3">
        <v>0</v>
      </c>
      <c r="I827" s="3">
        <v>0</v>
      </c>
      <c r="J827" s="3">
        <f>350*0</f>
        <v>0</v>
      </c>
      <c r="K827" s="4">
        <v>0</v>
      </c>
      <c r="L827" s="3">
        <v>0</v>
      </c>
      <c r="M827" s="3">
        <v>358.8</v>
      </c>
      <c r="N827" s="3">
        <v>2243110.7999999998</v>
      </c>
      <c r="O827" s="3">
        <v>0</v>
      </c>
      <c r="P827" s="3">
        <v>0</v>
      </c>
      <c r="Q827" s="3">
        <v>529.5</v>
      </c>
      <c r="R827" s="3">
        <v>1552000</v>
      </c>
      <c r="S827" s="3">
        <v>0</v>
      </c>
      <c r="T827" s="3">
        <v>0</v>
      </c>
      <c r="U827" s="3">
        <v>53127.45</v>
      </c>
      <c r="V827" s="5">
        <f>N827/M827</f>
        <v>6251.7023411371229</v>
      </c>
    </row>
    <row r="828" spans="1:22" ht="25.15" customHeight="1" x14ac:dyDescent="0.25">
      <c r="A828" s="49" t="s">
        <v>1599</v>
      </c>
      <c r="B828" s="22" t="s">
        <v>852</v>
      </c>
      <c r="C828" s="2">
        <f>D828+L828+N828+P828+R828+S828+T828+U828</f>
        <v>112598.6</v>
      </c>
      <c r="D828" s="3">
        <f>SUM(E828:J828)</f>
        <v>0</v>
      </c>
      <c r="E828" s="3">
        <v>0</v>
      </c>
      <c r="F828" s="3">
        <v>0</v>
      </c>
      <c r="G828" s="3">
        <v>0</v>
      </c>
      <c r="H828" s="3">
        <v>0</v>
      </c>
      <c r="I828" s="3">
        <v>0</v>
      </c>
      <c r="J828" s="3">
        <f>350*0</f>
        <v>0</v>
      </c>
      <c r="K828" s="4">
        <v>0</v>
      </c>
      <c r="L828" s="3">
        <v>0</v>
      </c>
      <c r="M828" s="3">
        <v>0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112598.6</v>
      </c>
      <c r="V828" s="5" t="e">
        <f>N828/M828</f>
        <v>#DIV/0!</v>
      </c>
    </row>
    <row r="829" spans="1:22" ht="45" customHeight="1" x14ac:dyDescent="0.25">
      <c r="A829" s="53" t="s">
        <v>227</v>
      </c>
      <c r="B829" s="53"/>
      <c r="C829" s="2">
        <f t="shared" ref="C829:U829" si="221">SUM(C830)</f>
        <v>167067.81</v>
      </c>
      <c r="D829" s="2">
        <f t="shared" si="221"/>
        <v>0</v>
      </c>
      <c r="E829" s="2">
        <f t="shared" si="221"/>
        <v>0</v>
      </c>
      <c r="F829" s="2">
        <f t="shared" si="221"/>
        <v>0</v>
      </c>
      <c r="G829" s="2">
        <f t="shared" si="221"/>
        <v>0</v>
      </c>
      <c r="H829" s="2">
        <f t="shared" si="221"/>
        <v>0</v>
      </c>
      <c r="I829" s="2">
        <f t="shared" si="221"/>
        <v>0</v>
      </c>
      <c r="J829" s="2">
        <f t="shared" si="221"/>
        <v>0</v>
      </c>
      <c r="K829" s="43">
        <f t="shared" si="221"/>
        <v>0</v>
      </c>
      <c r="L829" s="2">
        <f t="shared" si="221"/>
        <v>0</v>
      </c>
      <c r="M829" s="2">
        <f t="shared" si="221"/>
        <v>0</v>
      </c>
      <c r="N829" s="2">
        <f t="shared" si="221"/>
        <v>0</v>
      </c>
      <c r="O829" s="2">
        <f t="shared" si="221"/>
        <v>0</v>
      </c>
      <c r="P829" s="2">
        <f t="shared" si="221"/>
        <v>0</v>
      </c>
      <c r="Q829" s="2">
        <f t="shared" si="221"/>
        <v>0</v>
      </c>
      <c r="R829" s="2">
        <f t="shared" si="221"/>
        <v>0</v>
      </c>
      <c r="S829" s="2">
        <f t="shared" si="221"/>
        <v>0</v>
      </c>
      <c r="T829" s="2">
        <f t="shared" si="221"/>
        <v>0</v>
      </c>
      <c r="U829" s="2">
        <f t="shared" si="221"/>
        <v>167067.81</v>
      </c>
      <c r="V829" s="17">
        <f>C829</f>
        <v>167067.81</v>
      </c>
    </row>
    <row r="830" spans="1:22" ht="25.15" customHeight="1" x14ac:dyDescent="0.25">
      <c r="A830" s="49" t="s">
        <v>1600</v>
      </c>
      <c r="B830" s="22" t="s">
        <v>1485</v>
      </c>
      <c r="C830" s="2">
        <f>D830+L830+N830+P830+R830+S830+T830+U830</f>
        <v>167067.81</v>
      </c>
      <c r="D830" s="3">
        <f>SUM(E830:J830)</f>
        <v>0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f>350*0</f>
        <v>0</v>
      </c>
      <c r="K830" s="4">
        <v>0</v>
      </c>
      <c r="L830" s="3">
        <v>0</v>
      </c>
      <c r="M830" s="3">
        <v>0</v>
      </c>
      <c r="N830" s="3">
        <v>0</v>
      </c>
      <c r="O830" s="3">
        <v>0</v>
      </c>
      <c r="P830" s="3">
        <v>0</v>
      </c>
      <c r="Q830" s="3">
        <v>0</v>
      </c>
      <c r="R830" s="3">
        <f>Q830*3200</f>
        <v>0</v>
      </c>
      <c r="S830" s="3">
        <v>0</v>
      </c>
      <c r="T830" s="3">
        <v>0</v>
      </c>
      <c r="U830" s="3">
        <v>167067.81</v>
      </c>
      <c r="V830" s="5" t="e">
        <f>N830/M830</f>
        <v>#DIV/0!</v>
      </c>
    </row>
    <row r="831" spans="1:22" ht="45" customHeight="1" x14ac:dyDescent="0.25">
      <c r="A831" s="53" t="s">
        <v>811</v>
      </c>
      <c r="B831" s="53"/>
      <c r="C831" s="2">
        <f t="shared" ref="C831:U831" si="222">SUM(C832)</f>
        <v>4301608.71</v>
      </c>
      <c r="D831" s="2">
        <f t="shared" si="222"/>
        <v>499566</v>
      </c>
      <c r="E831" s="2">
        <f t="shared" si="222"/>
        <v>499566</v>
      </c>
      <c r="F831" s="2">
        <f t="shared" si="222"/>
        <v>0</v>
      </c>
      <c r="G831" s="2">
        <f t="shared" si="222"/>
        <v>0</v>
      </c>
      <c r="H831" s="2">
        <f t="shared" si="222"/>
        <v>0</v>
      </c>
      <c r="I831" s="2">
        <f t="shared" si="222"/>
        <v>0</v>
      </c>
      <c r="J831" s="2">
        <f t="shared" si="222"/>
        <v>0</v>
      </c>
      <c r="K831" s="13">
        <f t="shared" si="222"/>
        <v>0</v>
      </c>
      <c r="L831" s="2">
        <f t="shared" si="222"/>
        <v>0</v>
      </c>
      <c r="M831" s="2">
        <f t="shared" si="222"/>
        <v>612.12</v>
      </c>
      <c r="N831" s="2">
        <f t="shared" si="222"/>
        <v>3746578.6</v>
      </c>
      <c r="O831" s="2">
        <f t="shared" si="222"/>
        <v>0</v>
      </c>
      <c r="P831" s="2">
        <f t="shared" si="222"/>
        <v>0</v>
      </c>
      <c r="Q831" s="2">
        <f t="shared" si="222"/>
        <v>0</v>
      </c>
      <c r="R831" s="2">
        <f t="shared" si="222"/>
        <v>0</v>
      </c>
      <c r="S831" s="2">
        <f t="shared" si="222"/>
        <v>0</v>
      </c>
      <c r="T831" s="2">
        <f t="shared" si="222"/>
        <v>0</v>
      </c>
      <c r="U831" s="2">
        <f t="shared" si="222"/>
        <v>55464.11</v>
      </c>
      <c r="V831" s="17">
        <f>C831</f>
        <v>4301608.71</v>
      </c>
    </row>
    <row r="832" spans="1:22" ht="25.15" customHeight="1" x14ac:dyDescent="0.25">
      <c r="A832" s="49" t="s">
        <v>1601</v>
      </c>
      <c r="B832" s="22" t="s">
        <v>1115</v>
      </c>
      <c r="C832" s="2">
        <f>D832+L832+N832+P832+R832+S832+T832+U832</f>
        <v>4301608.71</v>
      </c>
      <c r="D832" s="3">
        <f>SUM(E832:J832)</f>
        <v>499566</v>
      </c>
      <c r="E832" s="3">
        <v>499566</v>
      </c>
      <c r="F832" s="3">
        <f>670.53*0</f>
        <v>0</v>
      </c>
      <c r="G832" s="3">
        <v>0</v>
      </c>
      <c r="H832" s="3">
        <f>500*0</f>
        <v>0</v>
      </c>
      <c r="I832" s="3">
        <v>0</v>
      </c>
      <c r="J832" s="3">
        <f>350*0</f>
        <v>0</v>
      </c>
      <c r="K832" s="4">
        <v>0</v>
      </c>
      <c r="L832" s="3">
        <v>0</v>
      </c>
      <c r="M832" s="3">
        <v>612.12</v>
      </c>
      <c r="N832" s="3">
        <v>3746578.6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55464.11</v>
      </c>
      <c r="V832" s="5">
        <f>N832/M832</f>
        <v>6120.6603280402533</v>
      </c>
    </row>
    <row r="833" spans="1:258" ht="45" customHeight="1" x14ac:dyDescent="0.25">
      <c r="A833" s="53" t="s">
        <v>316</v>
      </c>
      <c r="B833" s="53"/>
      <c r="C833" s="2">
        <f t="shared" ref="C833:U833" si="223">SUM(C834:C1042)</f>
        <v>739841486.09000039</v>
      </c>
      <c r="D833" s="2">
        <f t="shared" si="223"/>
        <v>109029708.77999999</v>
      </c>
      <c r="E833" s="2">
        <f t="shared" si="223"/>
        <v>28542840.759999998</v>
      </c>
      <c r="F833" s="2">
        <f t="shared" si="223"/>
        <v>50684321.54999999</v>
      </c>
      <c r="G833" s="2">
        <f t="shared" si="223"/>
        <v>11219930.610000001</v>
      </c>
      <c r="H833" s="2">
        <f t="shared" si="223"/>
        <v>12415734.660000002</v>
      </c>
      <c r="I833" s="2">
        <f t="shared" si="223"/>
        <v>6166881.2000000002</v>
      </c>
      <c r="J833" s="2">
        <f t="shared" si="223"/>
        <v>0</v>
      </c>
      <c r="K833" s="43">
        <f t="shared" si="223"/>
        <v>2</v>
      </c>
      <c r="L833" s="2">
        <f t="shared" si="223"/>
        <v>5049000.0299999993</v>
      </c>
      <c r="M833" s="2">
        <f t="shared" si="223"/>
        <v>83355.210000000006</v>
      </c>
      <c r="N833" s="2">
        <f t="shared" si="223"/>
        <v>511157469.75999987</v>
      </c>
      <c r="O833" s="2">
        <f t="shared" si="223"/>
        <v>438</v>
      </c>
      <c r="P833" s="2">
        <f t="shared" si="223"/>
        <v>445368.54</v>
      </c>
      <c r="Q833" s="2">
        <f t="shared" si="223"/>
        <v>32089.56</v>
      </c>
      <c r="R833" s="2">
        <f t="shared" si="223"/>
        <v>99709267.530000001</v>
      </c>
      <c r="S833" s="2">
        <f t="shared" si="223"/>
        <v>0</v>
      </c>
      <c r="T833" s="2">
        <f t="shared" si="223"/>
        <v>0</v>
      </c>
      <c r="U833" s="2">
        <f t="shared" si="223"/>
        <v>14450671.449999997</v>
      </c>
    </row>
    <row r="834" spans="1:258" ht="24.6" customHeight="1" x14ac:dyDescent="0.25">
      <c r="A834" s="49" t="s">
        <v>1602</v>
      </c>
      <c r="B834" s="20" t="s">
        <v>678</v>
      </c>
      <c r="C834" s="2">
        <f t="shared" ref="C834:C897" si="224">D834+L834+N834+P834+R834+S834+T834+U834</f>
        <v>3746808.4</v>
      </c>
      <c r="D834" s="3">
        <f t="shared" ref="D834:D897" si="225">SUM(E834:J834)</f>
        <v>0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  <c r="K834" s="10">
        <v>0</v>
      </c>
      <c r="L834" s="9">
        <v>0</v>
      </c>
      <c r="M834" s="9">
        <v>567.70000000000005</v>
      </c>
      <c r="N834" s="3">
        <v>3746808.4</v>
      </c>
      <c r="O834" s="9">
        <v>0</v>
      </c>
      <c r="P834" s="9">
        <v>0</v>
      </c>
      <c r="Q834" s="9">
        <v>0</v>
      </c>
      <c r="R834" s="3">
        <f>Q834*3200</f>
        <v>0</v>
      </c>
      <c r="S834" s="9">
        <v>0</v>
      </c>
      <c r="T834" s="9">
        <v>0</v>
      </c>
      <c r="U834" s="9">
        <v>0</v>
      </c>
      <c r="V834" s="5">
        <f t="shared" ref="V834:V897" si="226">N834/M834</f>
        <v>6599.9795666725377</v>
      </c>
    </row>
    <row r="835" spans="1:258" ht="25.15" customHeight="1" x14ac:dyDescent="0.25">
      <c r="A835" s="49" t="s">
        <v>1603</v>
      </c>
      <c r="B835" s="20" t="s">
        <v>420</v>
      </c>
      <c r="C835" s="2">
        <f t="shared" si="224"/>
        <v>6271244.0799999991</v>
      </c>
      <c r="D835" s="3">
        <f t="shared" si="225"/>
        <v>2645864.4</v>
      </c>
      <c r="E835" s="3">
        <v>394310</v>
      </c>
      <c r="F835" s="3">
        <v>1182930</v>
      </c>
      <c r="G835" s="3">
        <v>337016.4</v>
      </c>
      <c r="H835" s="3">
        <v>449958</v>
      </c>
      <c r="I835" s="3">
        <v>281650</v>
      </c>
      <c r="J835" s="3">
        <f>350*0</f>
        <v>0</v>
      </c>
      <c r="K835" s="10">
        <v>0</v>
      </c>
      <c r="L835" s="9">
        <v>0</v>
      </c>
      <c r="M835" s="9">
        <v>0</v>
      </c>
      <c r="N835" s="9">
        <v>0</v>
      </c>
      <c r="O835" s="9">
        <v>0</v>
      </c>
      <c r="P835" s="9">
        <v>0</v>
      </c>
      <c r="Q835" s="9">
        <v>1145</v>
      </c>
      <c r="R835" s="3">
        <v>3431026.8</v>
      </c>
      <c r="S835" s="9">
        <v>0</v>
      </c>
      <c r="T835" s="9">
        <v>0</v>
      </c>
      <c r="U835" s="9">
        <v>194352.88</v>
      </c>
      <c r="V835" s="5" t="e">
        <f t="shared" si="226"/>
        <v>#DIV/0!</v>
      </c>
    </row>
    <row r="836" spans="1:258" ht="25.15" customHeight="1" x14ac:dyDescent="0.25">
      <c r="A836" s="49" t="s">
        <v>1604</v>
      </c>
      <c r="B836" s="20" t="s">
        <v>502</v>
      </c>
      <c r="C836" s="2">
        <f t="shared" si="224"/>
        <v>801449.7</v>
      </c>
      <c r="D836" s="3">
        <f t="shared" si="225"/>
        <v>0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10">
        <v>0</v>
      </c>
      <c r="L836" s="9">
        <v>0</v>
      </c>
      <c r="M836" s="9">
        <v>0</v>
      </c>
      <c r="N836" s="3">
        <f>M836*6600</f>
        <v>0</v>
      </c>
      <c r="O836" s="9">
        <v>0</v>
      </c>
      <c r="P836" s="9">
        <v>0</v>
      </c>
      <c r="Q836" s="9">
        <v>0</v>
      </c>
      <c r="R836" s="3">
        <f>Q836*3000</f>
        <v>0</v>
      </c>
      <c r="S836" s="9">
        <v>0</v>
      </c>
      <c r="T836" s="9">
        <v>0</v>
      </c>
      <c r="U836" s="9">
        <v>801449.7</v>
      </c>
      <c r="V836" s="5" t="e">
        <f t="shared" si="226"/>
        <v>#DIV/0!</v>
      </c>
    </row>
    <row r="837" spans="1:258" ht="25.15" customHeight="1" x14ac:dyDescent="0.25">
      <c r="A837" s="49" t="s">
        <v>1605</v>
      </c>
      <c r="B837" s="20" t="s">
        <v>1111</v>
      </c>
      <c r="C837" s="2">
        <f t="shared" si="224"/>
        <v>1840087.8</v>
      </c>
      <c r="D837" s="3">
        <f t="shared" si="225"/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4">
        <v>0</v>
      </c>
      <c r="L837" s="3">
        <v>0</v>
      </c>
      <c r="M837" s="3">
        <v>306.62</v>
      </c>
      <c r="N837" s="3">
        <v>1840087.8</v>
      </c>
      <c r="O837" s="3">
        <v>0</v>
      </c>
      <c r="P837" s="3">
        <v>0</v>
      </c>
      <c r="Q837" s="3">
        <v>0</v>
      </c>
      <c r="R837" s="3">
        <f>Q837*3200</f>
        <v>0</v>
      </c>
      <c r="S837" s="3">
        <v>0</v>
      </c>
      <c r="T837" s="9">
        <v>0</v>
      </c>
      <c r="U837" s="3">
        <v>0</v>
      </c>
      <c r="V837" s="5">
        <f t="shared" si="226"/>
        <v>6001.1995303633166</v>
      </c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  <c r="BL837" s="28"/>
      <c r="BM837" s="28"/>
      <c r="BN837" s="28"/>
      <c r="BO837" s="28"/>
      <c r="BP837" s="28"/>
      <c r="BQ837" s="28"/>
      <c r="BR837" s="28"/>
      <c r="BS837" s="28"/>
      <c r="BT837" s="28"/>
      <c r="BU837" s="28"/>
      <c r="BV837" s="28"/>
      <c r="BW837" s="28"/>
      <c r="BX837" s="28"/>
      <c r="BY837" s="28"/>
      <c r="BZ837" s="28"/>
      <c r="CA837" s="28"/>
      <c r="CB837" s="28"/>
      <c r="CC837" s="28"/>
      <c r="CD837" s="28"/>
      <c r="CE837" s="28"/>
      <c r="CF837" s="28"/>
      <c r="CG837" s="28"/>
      <c r="CH837" s="28"/>
      <c r="CI837" s="28"/>
      <c r="CJ837" s="28"/>
      <c r="CK837" s="28"/>
      <c r="CL837" s="28"/>
      <c r="CM837" s="28"/>
      <c r="CN837" s="28"/>
      <c r="CO837" s="28"/>
      <c r="CP837" s="28"/>
      <c r="CQ837" s="28"/>
      <c r="CR837" s="28"/>
      <c r="CS837" s="28"/>
      <c r="CT837" s="28"/>
      <c r="CU837" s="28"/>
      <c r="CV837" s="28"/>
      <c r="CW837" s="28"/>
      <c r="CX837" s="28"/>
      <c r="CY837" s="28"/>
      <c r="CZ837" s="28"/>
      <c r="DA837" s="28"/>
      <c r="DB837" s="28"/>
      <c r="DC837" s="28"/>
      <c r="DD837" s="28"/>
      <c r="DE837" s="28"/>
      <c r="DF837" s="28"/>
      <c r="DG837" s="28"/>
      <c r="DH837" s="28"/>
      <c r="DI837" s="28"/>
      <c r="DJ837" s="28"/>
      <c r="DK837" s="28"/>
      <c r="DL837" s="28"/>
      <c r="DM837" s="28"/>
      <c r="DN837" s="28"/>
      <c r="DO837" s="28"/>
      <c r="DP837" s="28"/>
      <c r="DQ837" s="28"/>
      <c r="DR837" s="28"/>
      <c r="DS837" s="28"/>
      <c r="DT837" s="28"/>
      <c r="DU837" s="28"/>
      <c r="DV837" s="28"/>
      <c r="DW837" s="28"/>
      <c r="DX837" s="28"/>
      <c r="DY837" s="28"/>
      <c r="DZ837" s="28"/>
      <c r="EA837" s="28"/>
      <c r="EB837" s="28"/>
      <c r="EC837" s="28"/>
      <c r="ED837" s="28"/>
      <c r="EE837" s="28"/>
      <c r="EF837" s="28"/>
      <c r="EG837" s="28"/>
      <c r="EH837" s="28"/>
      <c r="EI837" s="28"/>
      <c r="EJ837" s="28"/>
      <c r="EK837" s="28"/>
      <c r="EL837" s="28"/>
      <c r="EM837" s="28"/>
      <c r="EN837" s="28"/>
      <c r="EO837" s="28"/>
      <c r="EP837" s="28"/>
      <c r="EQ837" s="28"/>
      <c r="ER837" s="28"/>
      <c r="ES837" s="28"/>
      <c r="ET837" s="28"/>
      <c r="EU837" s="28"/>
      <c r="EV837" s="28"/>
      <c r="EW837" s="28"/>
      <c r="EX837" s="28"/>
      <c r="EY837" s="28"/>
      <c r="EZ837" s="28"/>
      <c r="FA837" s="28"/>
      <c r="FB837" s="28"/>
      <c r="FC837" s="28"/>
      <c r="FD837" s="28"/>
      <c r="FE837" s="28"/>
      <c r="FF837" s="28"/>
      <c r="FG837" s="28"/>
      <c r="FH837" s="28"/>
      <c r="FI837" s="28"/>
      <c r="FJ837" s="28"/>
      <c r="FK837" s="28"/>
      <c r="FL837" s="28"/>
      <c r="FM837" s="28"/>
      <c r="FN837" s="28"/>
      <c r="FO837" s="28"/>
      <c r="FP837" s="28"/>
      <c r="FQ837" s="28"/>
      <c r="FR837" s="28"/>
      <c r="FS837" s="28"/>
      <c r="FT837" s="28"/>
      <c r="FU837" s="28"/>
      <c r="FV837" s="28"/>
      <c r="FW837" s="28"/>
      <c r="FX837" s="28"/>
      <c r="FY837" s="28"/>
      <c r="FZ837" s="28"/>
      <c r="GA837" s="28"/>
      <c r="GB837" s="28"/>
      <c r="GC837" s="28"/>
      <c r="GD837" s="28"/>
      <c r="GE837" s="28"/>
      <c r="GF837" s="28"/>
      <c r="GG837" s="28"/>
      <c r="GH837" s="28"/>
      <c r="GI837" s="28"/>
    </row>
    <row r="838" spans="1:258" ht="25.15" customHeight="1" x14ac:dyDescent="0.25">
      <c r="A838" s="49" t="s">
        <v>1606</v>
      </c>
      <c r="B838" s="20" t="s">
        <v>778</v>
      </c>
      <c r="C838" s="2">
        <f t="shared" si="224"/>
        <v>2150800.7999999998</v>
      </c>
      <c r="D838" s="3">
        <f t="shared" si="225"/>
        <v>0</v>
      </c>
      <c r="E838" s="3">
        <v>0</v>
      </c>
      <c r="F838" s="3">
        <v>0</v>
      </c>
      <c r="G838" s="3">
        <v>0</v>
      </c>
      <c r="H838" s="3">
        <v>0</v>
      </c>
      <c r="I838" s="3">
        <v>0</v>
      </c>
      <c r="J838" s="3">
        <v>0</v>
      </c>
      <c r="K838" s="10">
        <v>0</v>
      </c>
      <c r="L838" s="9">
        <v>0</v>
      </c>
      <c r="M838" s="9">
        <v>0</v>
      </c>
      <c r="N838" s="9">
        <v>0</v>
      </c>
      <c r="O838" s="9">
        <v>0</v>
      </c>
      <c r="P838" s="9">
        <v>0</v>
      </c>
      <c r="Q838" s="9">
        <v>677.25</v>
      </c>
      <c r="R838" s="3">
        <v>2150800.7999999998</v>
      </c>
      <c r="S838" s="9">
        <v>0</v>
      </c>
      <c r="T838" s="9">
        <v>0</v>
      </c>
      <c r="U838" s="9">
        <v>0</v>
      </c>
      <c r="V838" s="5" t="e">
        <f t="shared" si="226"/>
        <v>#DIV/0!</v>
      </c>
    </row>
    <row r="839" spans="1:258" ht="25.15" customHeight="1" x14ac:dyDescent="0.25">
      <c r="A839" s="49" t="s">
        <v>1607</v>
      </c>
      <c r="B839" s="20" t="s">
        <v>361</v>
      </c>
      <c r="C839" s="2">
        <f t="shared" si="224"/>
        <v>1463936</v>
      </c>
      <c r="D839" s="3">
        <f t="shared" si="225"/>
        <v>0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4">
        <v>0</v>
      </c>
      <c r="L839" s="3">
        <v>0</v>
      </c>
      <c r="M839" s="3">
        <v>0</v>
      </c>
      <c r="N839" s="3">
        <v>0</v>
      </c>
      <c r="O839" s="3">
        <v>0</v>
      </c>
      <c r="P839" s="3">
        <v>0</v>
      </c>
      <c r="Q839" s="3">
        <v>457.48</v>
      </c>
      <c r="R839" s="3">
        <v>1463936</v>
      </c>
      <c r="S839" s="3">
        <v>0</v>
      </c>
      <c r="T839" s="9">
        <v>0</v>
      </c>
      <c r="U839" s="3">
        <v>0</v>
      </c>
      <c r="V839" s="5" t="e">
        <f t="shared" si="226"/>
        <v>#DIV/0!</v>
      </c>
    </row>
    <row r="840" spans="1:258" ht="25.15" customHeight="1" x14ac:dyDescent="0.25">
      <c r="A840" s="49" t="s">
        <v>1608</v>
      </c>
      <c r="B840" s="23" t="s">
        <v>679</v>
      </c>
      <c r="C840" s="2">
        <f t="shared" si="224"/>
        <v>1596342.8</v>
      </c>
      <c r="D840" s="3">
        <f t="shared" si="225"/>
        <v>0</v>
      </c>
      <c r="E840" s="3">
        <v>0</v>
      </c>
      <c r="F840" s="3">
        <v>0</v>
      </c>
      <c r="G840" s="3">
        <v>0</v>
      </c>
      <c r="H840" s="3">
        <v>0</v>
      </c>
      <c r="I840" s="3">
        <v>0</v>
      </c>
      <c r="J840" s="3">
        <v>0</v>
      </c>
      <c r="K840" s="4">
        <v>0</v>
      </c>
      <c r="L840" s="3">
        <v>0</v>
      </c>
      <c r="M840" s="3">
        <v>247.59</v>
      </c>
      <c r="N840" s="3">
        <v>1596342.8</v>
      </c>
      <c r="O840" s="3">
        <v>0</v>
      </c>
      <c r="P840" s="3">
        <v>0</v>
      </c>
      <c r="Q840" s="3">
        <v>0</v>
      </c>
      <c r="R840" s="3">
        <f>Q840*3200</f>
        <v>0</v>
      </c>
      <c r="S840" s="3">
        <v>0</v>
      </c>
      <c r="T840" s="3">
        <v>0</v>
      </c>
      <c r="U840" s="3">
        <v>0</v>
      </c>
      <c r="V840" s="5">
        <f t="shared" si="226"/>
        <v>6447.5253443192378</v>
      </c>
    </row>
    <row r="841" spans="1:258" ht="25.15" customHeight="1" x14ac:dyDescent="0.25">
      <c r="A841" s="49" t="s">
        <v>1609</v>
      </c>
      <c r="B841" s="23" t="s">
        <v>680</v>
      </c>
      <c r="C841" s="2">
        <f t="shared" si="224"/>
        <v>1600277.8</v>
      </c>
      <c r="D841" s="3">
        <f t="shared" si="225"/>
        <v>0</v>
      </c>
      <c r="E841" s="3">
        <v>0</v>
      </c>
      <c r="F841" s="3">
        <v>0</v>
      </c>
      <c r="G841" s="3">
        <v>0</v>
      </c>
      <c r="H841" s="3">
        <v>0</v>
      </c>
      <c r="I841" s="3">
        <v>0</v>
      </c>
      <c r="J841" s="3">
        <v>0</v>
      </c>
      <c r="K841" s="4">
        <v>0</v>
      </c>
      <c r="L841" s="3">
        <v>0</v>
      </c>
      <c r="M841" s="3">
        <v>247.04</v>
      </c>
      <c r="N841" s="3">
        <v>1600277.8</v>
      </c>
      <c r="O841" s="3">
        <v>0</v>
      </c>
      <c r="P841" s="3">
        <v>0</v>
      </c>
      <c r="Q841" s="3">
        <v>0</v>
      </c>
      <c r="R841" s="3">
        <f>Q841*3200</f>
        <v>0</v>
      </c>
      <c r="S841" s="3">
        <v>0</v>
      </c>
      <c r="T841" s="3">
        <v>0</v>
      </c>
      <c r="U841" s="3">
        <v>0</v>
      </c>
      <c r="V841" s="5">
        <f t="shared" si="226"/>
        <v>6477.8084520725397</v>
      </c>
    </row>
    <row r="842" spans="1:258" ht="25.15" customHeight="1" x14ac:dyDescent="0.25">
      <c r="A842" s="49" t="s">
        <v>1610</v>
      </c>
      <c r="B842" s="23" t="s">
        <v>681</v>
      </c>
      <c r="C842" s="2">
        <f t="shared" si="224"/>
        <v>1566875.6</v>
      </c>
      <c r="D842" s="3">
        <f t="shared" si="225"/>
        <v>0</v>
      </c>
      <c r="E842" s="3">
        <v>0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4">
        <v>0</v>
      </c>
      <c r="L842" s="3">
        <v>0</v>
      </c>
      <c r="M842" s="3">
        <v>245.34</v>
      </c>
      <c r="N842" s="3">
        <v>1566875.6</v>
      </c>
      <c r="O842" s="3">
        <v>0</v>
      </c>
      <c r="P842" s="3">
        <v>0</v>
      </c>
      <c r="Q842" s="3">
        <v>0</v>
      </c>
      <c r="R842" s="3">
        <f>Q842*3200</f>
        <v>0</v>
      </c>
      <c r="S842" s="3">
        <v>0</v>
      </c>
      <c r="T842" s="3">
        <v>0</v>
      </c>
      <c r="U842" s="3">
        <v>0</v>
      </c>
      <c r="V842" s="5">
        <f t="shared" si="226"/>
        <v>6386.5476481617352</v>
      </c>
    </row>
    <row r="843" spans="1:258" ht="25.15" customHeight="1" x14ac:dyDescent="0.25">
      <c r="A843" s="49" t="s">
        <v>1611</v>
      </c>
      <c r="B843" s="20" t="s">
        <v>425</v>
      </c>
      <c r="C843" s="2">
        <f t="shared" si="224"/>
        <v>3157531.2</v>
      </c>
      <c r="D843" s="3">
        <f t="shared" si="225"/>
        <v>0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4">
        <v>0</v>
      </c>
      <c r="L843" s="3">
        <v>0</v>
      </c>
      <c r="M843" s="3">
        <v>486.44</v>
      </c>
      <c r="N843" s="3">
        <v>3157531.2</v>
      </c>
      <c r="O843" s="3">
        <v>0</v>
      </c>
      <c r="P843" s="3">
        <v>0</v>
      </c>
      <c r="Q843" s="3">
        <v>0</v>
      </c>
      <c r="R843" s="3">
        <f>Q843*3000</f>
        <v>0</v>
      </c>
      <c r="S843" s="3">
        <v>0</v>
      </c>
      <c r="T843" s="9">
        <v>0</v>
      </c>
      <c r="U843" s="3">
        <v>0</v>
      </c>
      <c r="V843" s="5">
        <f t="shared" si="226"/>
        <v>6491.1010607680291</v>
      </c>
    </row>
    <row r="844" spans="1:258" ht="25.15" customHeight="1" x14ac:dyDescent="0.25">
      <c r="A844" s="49" t="s">
        <v>1612</v>
      </c>
      <c r="B844" s="23" t="s">
        <v>506</v>
      </c>
      <c r="C844" s="2">
        <f t="shared" si="224"/>
        <v>3368063.27</v>
      </c>
      <c r="D844" s="3">
        <f t="shared" si="225"/>
        <v>445454.4</v>
      </c>
      <c r="E844" s="3">
        <v>0</v>
      </c>
      <c r="F844" s="3">
        <v>0</v>
      </c>
      <c r="G844" s="3">
        <v>302412</v>
      </c>
      <c r="H844" s="3">
        <v>0</v>
      </c>
      <c r="I844" s="3">
        <v>143042.4</v>
      </c>
      <c r="J844" s="3">
        <f>350*0</f>
        <v>0</v>
      </c>
      <c r="K844" s="10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935</v>
      </c>
      <c r="R844" s="3">
        <v>2804400</v>
      </c>
      <c r="S844" s="9">
        <v>0</v>
      </c>
      <c r="T844" s="9">
        <v>0</v>
      </c>
      <c r="U844" s="9">
        <v>118208.87</v>
      </c>
      <c r="V844" s="5" t="e">
        <f t="shared" si="226"/>
        <v>#DIV/0!</v>
      </c>
    </row>
    <row r="845" spans="1:258" s="34" customFormat="1" ht="25.15" customHeight="1" x14ac:dyDescent="0.25">
      <c r="A845" s="49" t="s">
        <v>1613</v>
      </c>
      <c r="B845" s="20" t="s">
        <v>682</v>
      </c>
      <c r="C845" s="2">
        <f t="shared" si="224"/>
        <v>3214268</v>
      </c>
      <c r="D845" s="3">
        <f t="shared" si="225"/>
        <v>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4">
        <v>0</v>
      </c>
      <c r="L845" s="3">
        <v>0</v>
      </c>
      <c r="M845" s="3">
        <v>504.05</v>
      </c>
      <c r="N845" s="3">
        <v>3214268</v>
      </c>
      <c r="O845" s="3">
        <v>0</v>
      </c>
      <c r="P845" s="3">
        <v>0</v>
      </c>
      <c r="Q845" s="3">
        <v>0</v>
      </c>
      <c r="R845" s="3">
        <f>Q845*3200</f>
        <v>0</v>
      </c>
      <c r="S845" s="3">
        <v>0</v>
      </c>
      <c r="T845" s="3">
        <v>0</v>
      </c>
      <c r="U845" s="3">
        <v>0</v>
      </c>
      <c r="V845" s="5">
        <f t="shared" si="226"/>
        <v>6376.8832457097506</v>
      </c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/>
      <c r="CT845" s="6"/>
      <c r="CU845" s="6"/>
      <c r="CV845" s="6"/>
      <c r="CW845" s="6"/>
      <c r="CX845" s="6"/>
      <c r="CY845" s="6"/>
      <c r="CZ845" s="6"/>
      <c r="DA845" s="6"/>
      <c r="DB845" s="6"/>
      <c r="DC845" s="6"/>
      <c r="DD845" s="6"/>
      <c r="DE845" s="6"/>
      <c r="DF845" s="6"/>
      <c r="DG845" s="6"/>
      <c r="DH845" s="6"/>
      <c r="DI845" s="6"/>
      <c r="DJ845" s="6"/>
      <c r="DK845" s="6"/>
      <c r="DL845" s="6"/>
      <c r="DM845" s="6"/>
      <c r="DN845" s="6"/>
      <c r="DO845" s="6"/>
      <c r="DP845" s="6"/>
      <c r="DQ845" s="6"/>
      <c r="DR845" s="6"/>
      <c r="DS845" s="6"/>
      <c r="DT845" s="6"/>
      <c r="DU845" s="6"/>
      <c r="DV845" s="6"/>
      <c r="DW845" s="6"/>
      <c r="DX845" s="6"/>
      <c r="DY845" s="6"/>
      <c r="DZ845" s="6"/>
      <c r="EA845" s="6"/>
      <c r="EB845" s="6"/>
      <c r="EC845" s="6"/>
      <c r="ED845" s="6"/>
      <c r="EE845" s="6"/>
      <c r="EF845" s="6"/>
      <c r="EG845" s="6"/>
      <c r="EH845" s="6"/>
      <c r="EI845" s="6"/>
      <c r="EJ845" s="6"/>
      <c r="EK845" s="6"/>
      <c r="EL845" s="6"/>
      <c r="EM845" s="6"/>
      <c r="EN845" s="6"/>
      <c r="EO845" s="6"/>
      <c r="EP845" s="6"/>
      <c r="EQ845" s="6"/>
      <c r="ER845" s="6"/>
      <c r="ES845" s="6"/>
      <c r="ET845" s="6"/>
      <c r="EU845" s="6"/>
      <c r="EV845" s="6"/>
      <c r="EW845" s="6"/>
      <c r="EX845" s="6"/>
      <c r="EY845" s="6"/>
      <c r="EZ845" s="6"/>
      <c r="FA845" s="6"/>
      <c r="FB845" s="6"/>
      <c r="FC845" s="6"/>
      <c r="FD845" s="6"/>
      <c r="FE845" s="6"/>
      <c r="FF845" s="6"/>
      <c r="FG845" s="6"/>
      <c r="FH845" s="6"/>
      <c r="FI845" s="6"/>
      <c r="FJ845" s="6"/>
      <c r="FK845" s="6"/>
      <c r="FL845" s="6"/>
      <c r="FM845" s="6"/>
      <c r="FN845" s="6"/>
      <c r="FO845" s="6"/>
      <c r="FP845" s="6"/>
      <c r="FQ845" s="6"/>
      <c r="FR845" s="6"/>
      <c r="FS845" s="6"/>
      <c r="FT845" s="6"/>
      <c r="FU845" s="6"/>
      <c r="FV845" s="6"/>
      <c r="FW845" s="6"/>
      <c r="FX845" s="6"/>
      <c r="FY845" s="6"/>
      <c r="FZ845" s="6"/>
      <c r="GA845" s="6"/>
      <c r="GB845" s="6"/>
      <c r="GC845" s="6"/>
      <c r="GD845" s="6"/>
      <c r="GE845" s="6"/>
      <c r="GF845" s="6"/>
      <c r="GG845" s="6"/>
      <c r="GH845" s="6"/>
      <c r="GI845" s="6"/>
      <c r="GJ845" s="6"/>
      <c r="GK845" s="6"/>
      <c r="GL845" s="6"/>
      <c r="GM845" s="6"/>
      <c r="GN845" s="6"/>
      <c r="GO845" s="6"/>
      <c r="GP845" s="6"/>
      <c r="GQ845" s="6"/>
      <c r="GR845" s="6"/>
      <c r="GS845" s="6"/>
      <c r="GT845" s="6"/>
      <c r="GU845" s="6"/>
      <c r="GV845" s="6"/>
      <c r="GW845" s="6"/>
      <c r="GX845" s="6"/>
      <c r="GY845" s="6"/>
      <c r="GZ845" s="6"/>
      <c r="HA845" s="6"/>
      <c r="HB845" s="6"/>
      <c r="HC845" s="6"/>
      <c r="HD845" s="6"/>
      <c r="HE845" s="6"/>
      <c r="HF845" s="6"/>
      <c r="HG845" s="6"/>
      <c r="HH845" s="6"/>
      <c r="HI845" s="6"/>
      <c r="HJ845" s="6"/>
      <c r="HK845" s="6"/>
      <c r="HL845" s="6"/>
      <c r="HM845" s="6"/>
      <c r="HN845" s="6"/>
      <c r="HO845" s="6"/>
      <c r="HP845" s="6"/>
      <c r="HQ845" s="6"/>
      <c r="HR845" s="6"/>
      <c r="HS845" s="6"/>
      <c r="HT845" s="6"/>
      <c r="HU845" s="6"/>
      <c r="HV845" s="6"/>
      <c r="HW845" s="6"/>
      <c r="HX845" s="6"/>
      <c r="HY845" s="6"/>
      <c r="HZ845" s="6"/>
      <c r="IA845" s="6"/>
      <c r="IB845" s="6"/>
      <c r="IC845" s="6"/>
      <c r="ID845" s="6"/>
      <c r="IE845" s="6"/>
      <c r="IF845" s="6"/>
      <c r="IG845" s="6"/>
      <c r="IH845" s="6"/>
      <c r="II845" s="6"/>
      <c r="IJ845" s="6"/>
      <c r="IK845" s="6"/>
      <c r="IL845" s="6"/>
      <c r="IM845" s="6"/>
      <c r="IN845" s="6"/>
      <c r="IO845" s="6"/>
      <c r="IP845" s="6"/>
      <c r="IQ845" s="6"/>
      <c r="IR845" s="6"/>
      <c r="IS845" s="6"/>
      <c r="IT845" s="6"/>
      <c r="IU845" s="6"/>
      <c r="IV845" s="6"/>
      <c r="IW845" s="6"/>
      <c r="IX845" s="6"/>
    </row>
    <row r="846" spans="1:258" ht="25.15" customHeight="1" x14ac:dyDescent="0.25">
      <c r="A846" s="49" t="s">
        <v>1614</v>
      </c>
      <c r="B846" s="20" t="s">
        <v>510</v>
      </c>
      <c r="C846" s="2">
        <f t="shared" si="224"/>
        <v>1647705.4</v>
      </c>
      <c r="D846" s="3">
        <f t="shared" si="225"/>
        <v>0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  <c r="K846" s="10">
        <v>0</v>
      </c>
      <c r="L846" s="9">
        <v>0</v>
      </c>
      <c r="M846" s="9">
        <v>256.35000000000002</v>
      </c>
      <c r="N846" s="3">
        <v>1647705.4</v>
      </c>
      <c r="O846" s="9">
        <v>0</v>
      </c>
      <c r="P846" s="9">
        <v>0</v>
      </c>
      <c r="Q846" s="9">
        <v>0</v>
      </c>
      <c r="R846" s="3">
        <f>Q846*3200</f>
        <v>0</v>
      </c>
      <c r="S846" s="9">
        <v>0</v>
      </c>
      <c r="T846" s="9">
        <v>0</v>
      </c>
      <c r="U846" s="9">
        <v>0</v>
      </c>
      <c r="V846" s="5">
        <f t="shared" si="226"/>
        <v>6427.5615369611851</v>
      </c>
    </row>
    <row r="847" spans="1:258" s="28" customFormat="1" ht="24.6" customHeight="1" x14ac:dyDescent="0.25">
      <c r="A847" s="49" t="s">
        <v>1615</v>
      </c>
      <c r="B847" s="20" t="s">
        <v>601</v>
      </c>
      <c r="C847" s="2">
        <f t="shared" si="224"/>
        <v>124901.75</v>
      </c>
      <c r="D847" s="3">
        <f t="shared" si="225"/>
        <v>0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4">
        <v>0</v>
      </c>
      <c r="L847" s="3">
        <v>0</v>
      </c>
      <c r="M847" s="3">
        <v>0</v>
      </c>
      <c r="N847" s="3">
        <f>M847*6600</f>
        <v>0</v>
      </c>
      <c r="O847" s="3">
        <v>0</v>
      </c>
      <c r="P847" s="3">
        <v>0</v>
      </c>
      <c r="Q847" s="3">
        <v>0</v>
      </c>
      <c r="R847" s="3">
        <f>Q847*3200</f>
        <v>0</v>
      </c>
      <c r="S847" s="3">
        <v>0</v>
      </c>
      <c r="T847" s="3">
        <v>0</v>
      </c>
      <c r="U847" s="3">
        <v>124901.75</v>
      </c>
      <c r="V847" s="5" t="e">
        <f t="shared" si="226"/>
        <v>#DIV/0!</v>
      </c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/>
      <c r="CT847" s="6"/>
      <c r="CU847" s="6"/>
      <c r="CV847" s="6"/>
      <c r="CW847" s="6"/>
      <c r="CX847" s="6"/>
      <c r="CY847" s="6"/>
      <c r="CZ847" s="6"/>
      <c r="DA847" s="6"/>
      <c r="DB847" s="6"/>
      <c r="DC847" s="6"/>
      <c r="DD847" s="6"/>
      <c r="DE847" s="6"/>
      <c r="DF847" s="6"/>
      <c r="DG847" s="6"/>
      <c r="DH847" s="6"/>
      <c r="DI847" s="6"/>
      <c r="DJ847" s="6"/>
      <c r="DK847" s="6"/>
      <c r="DL847" s="6"/>
      <c r="DM847" s="6"/>
      <c r="DN847" s="6"/>
      <c r="DO847" s="6"/>
      <c r="DP847" s="6"/>
      <c r="DQ847" s="6"/>
      <c r="DR847" s="6"/>
      <c r="DS847" s="6"/>
      <c r="DT847" s="6"/>
      <c r="DU847" s="6"/>
      <c r="DV847" s="6"/>
      <c r="DW847" s="6"/>
      <c r="DX847" s="6"/>
      <c r="DY847" s="6"/>
      <c r="DZ847" s="6"/>
      <c r="EA847" s="6"/>
      <c r="EB847" s="6"/>
      <c r="EC847" s="6"/>
      <c r="ED847" s="6"/>
      <c r="EE847" s="6"/>
      <c r="EF847" s="6"/>
      <c r="EG847" s="6"/>
      <c r="EH847" s="6"/>
      <c r="EI847" s="6"/>
      <c r="EJ847" s="6"/>
      <c r="EK847" s="6"/>
      <c r="EL847" s="6"/>
      <c r="EM847" s="6"/>
      <c r="EN847" s="6"/>
      <c r="EO847" s="6"/>
      <c r="EP847" s="6"/>
      <c r="EQ847" s="6"/>
      <c r="ER847" s="6"/>
      <c r="ES847" s="6"/>
      <c r="ET847" s="6"/>
      <c r="EU847" s="6"/>
      <c r="EV847" s="6"/>
      <c r="EW847" s="6"/>
      <c r="EX847" s="6"/>
      <c r="EY847" s="6"/>
      <c r="EZ847" s="6"/>
      <c r="FA847" s="6"/>
      <c r="FB847" s="6"/>
      <c r="FC847" s="6"/>
      <c r="FD847" s="6"/>
      <c r="FE847" s="6"/>
      <c r="FF847" s="6"/>
      <c r="FG847" s="6"/>
      <c r="FH847" s="6"/>
      <c r="FI847" s="6"/>
      <c r="FJ847" s="6"/>
      <c r="FK847" s="6"/>
      <c r="FL847" s="6"/>
      <c r="FM847" s="6"/>
      <c r="FN847" s="6"/>
      <c r="FO847" s="6"/>
      <c r="FP847" s="6"/>
      <c r="FQ847" s="6"/>
      <c r="FR847" s="6"/>
      <c r="FS847" s="6"/>
      <c r="FT847" s="6"/>
      <c r="FU847" s="6"/>
      <c r="FV847" s="6"/>
      <c r="FW847" s="6"/>
      <c r="FX847" s="6"/>
      <c r="FY847" s="6"/>
      <c r="FZ847" s="6"/>
      <c r="GA847" s="6"/>
      <c r="GB847" s="6"/>
      <c r="GC847" s="6"/>
      <c r="GD847" s="6"/>
      <c r="GE847" s="6"/>
      <c r="GF847" s="6"/>
      <c r="GG847" s="6"/>
      <c r="GH847" s="6"/>
      <c r="GI847" s="6"/>
      <c r="GJ847" s="6"/>
      <c r="GK847" s="6"/>
      <c r="GL847" s="6"/>
      <c r="GM847" s="6"/>
      <c r="GN847" s="6"/>
      <c r="GO847" s="6"/>
      <c r="GP847" s="6"/>
      <c r="GQ847" s="6"/>
      <c r="GR847" s="6"/>
      <c r="GS847" s="6"/>
      <c r="GT847" s="6"/>
      <c r="GU847" s="6"/>
      <c r="GV847" s="6"/>
      <c r="GW847" s="6"/>
      <c r="GX847" s="6"/>
      <c r="GY847" s="6"/>
      <c r="GZ847" s="6"/>
      <c r="HA847" s="6"/>
      <c r="HB847" s="6"/>
      <c r="HC847" s="6"/>
      <c r="HD847" s="6"/>
      <c r="HE847" s="6"/>
      <c r="HF847" s="6"/>
      <c r="HG847" s="6"/>
      <c r="HH847" s="6"/>
      <c r="HI847" s="6"/>
      <c r="HJ847" s="6"/>
      <c r="HK847" s="6"/>
      <c r="HL847" s="6"/>
      <c r="HM847" s="6"/>
      <c r="HN847" s="6"/>
      <c r="HO847" s="6"/>
      <c r="HP847" s="6"/>
      <c r="HQ847" s="6"/>
      <c r="HR847" s="6"/>
      <c r="HS847" s="6"/>
      <c r="HT847" s="6"/>
      <c r="HU847" s="6"/>
      <c r="HV847" s="6"/>
      <c r="HW847" s="6"/>
      <c r="HX847" s="6"/>
      <c r="HY847" s="6"/>
      <c r="HZ847" s="6"/>
      <c r="IA847" s="6"/>
      <c r="IB847" s="6"/>
      <c r="IC847" s="6"/>
      <c r="ID847" s="6"/>
      <c r="IE847" s="6"/>
      <c r="IF847" s="6"/>
      <c r="IG847" s="6"/>
      <c r="IH847" s="6"/>
      <c r="II847" s="6"/>
      <c r="IJ847" s="6"/>
      <c r="IK847" s="6"/>
      <c r="IL847" s="6"/>
      <c r="IM847" s="6"/>
      <c r="IN847" s="6"/>
      <c r="IO847" s="6"/>
      <c r="IP847" s="6"/>
      <c r="IQ847" s="6"/>
      <c r="IR847" s="6"/>
      <c r="IS847" s="6"/>
      <c r="IT847" s="6"/>
      <c r="IU847" s="6"/>
      <c r="IV847" s="6"/>
      <c r="IW847" s="6"/>
      <c r="IX847" s="6"/>
    </row>
    <row r="848" spans="1:258" ht="25.15" customHeight="1" x14ac:dyDescent="0.25">
      <c r="A848" s="49" t="s">
        <v>1616</v>
      </c>
      <c r="B848" s="20" t="s">
        <v>683</v>
      </c>
      <c r="C848" s="2">
        <f t="shared" si="224"/>
        <v>14495504.930000002</v>
      </c>
      <c r="D848" s="3">
        <f t="shared" si="225"/>
        <v>7634408.7999999998</v>
      </c>
      <c r="E848" s="3">
        <v>1749795.6</v>
      </c>
      <c r="F848" s="3">
        <v>4128670</v>
      </c>
      <c r="G848" s="3">
        <v>828160.8</v>
      </c>
      <c r="H848" s="3">
        <v>0</v>
      </c>
      <c r="I848" s="3">
        <v>927782.40000000002</v>
      </c>
      <c r="J848" s="3">
        <v>0</v>
      </c>
      <c r="K848" s="4">
        <v>0</v>
      </c>
      <c r="L848" s="3">
        <v>0</v>
      </c>
      <c r="M848" s="3">
        <v>0</v>
      </c>
      <c r="N848" s="3">
        <v>0</v>
      </c>
      <c r="O848" s="3">
        <v>0</v>
      </c>
      <c r="P848" s="3">
        <v>0</v>
      </c>
      <c r="Q848" s="3">
        <v>2048.8000000000002</v>
      </c>
      <c r="R848" s="3">
        <v>6491840</v>
      </c>
      <c r="S848" s="3">
        <v>0</v>
      </c>
      <c r="T848" s="3">
        <v>0</v>
      </c>
      <c r="U848" s="3">
        <v>369256.13</v>
      </c>
      <c r="V848" s="5" t="e">
        <f t="shared" si="226"/>
        <v>#DIV/0!</v>
      </c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  <c r="BL848" s="28"/>
      <c r="BM848" s="28"/>
      <c r="BN848" s="28"/>
      <c r="BO848" s="28"/>
      <c r="BP848" s="28"/>
      <c r="BQ848" s="28"/>
      <c r="BR848" s="28"/>
      <c r="BS848" s="28"/>
      <c r="BT848" s="28"/>
      <c r="BU848" s="28"/>
      <c r="BV848" s="28"/>
      <c r="BW848" s="28"/>
      <c r="BX848" s="28"/>
      <c r="BY848" s="28"/>
      <c r="BZ848" s="28"/>
      <c r="CA848" s="28"/>
      <c r="CB848" s="28"/>
      <c r="CC848" s="28"/>
      <c r="CD848" s="28"/>
      <c r="CE848" s="28"/>
      <c r="CF848" s="28"/>
      <c r="CG848" s="28"/>
      <c r="CH848" s="28"/>
      <c r="CI848" s="28"/>
      <c r="CJ848" s="28"/>
      <c r="CK848" s="28"/>
      <c r="CL848" s="28"/>
      <c r="CM848" s="28"/>
      <c r="CN848" s="28"/>
      <c r="CO848" s="28"/>
      <c r="CP848" s="28"/>
      <c r="CQ848" s="28"/>
      <c r="CR848" s="28"/>
      <c r="CS848" s="28"/>
      <c r="CT848" s="28"/>
      <c r="CU848" s="28"/>
      <c r="CV848" s="28"/>
      <c r="CW848" s="28"/>
      <c r="CX848" s="28"/>
      <c r="CY848" s="28"/>
      <c r="CZ848" s="28"/>
      <c r="DA848" s="28"/>
      <c r="DB848" s="28"/>
      <c r="DC848" s="28"/>
      <c r="DD848" s="28"/>
      <c r="DE848" s="28"/>
      <c r="DF848" s="28"/>
      <c r="DG848" s="28"/>
      <c r="DH848" s="28"/>
      <c r="DI848" s="28"/>
      <c r="DJ848" s="28"/>
      <c r="DK848" s="28"/>
      <c r="DL848" s="28"/>
      <c r="DM848" s="28"/>
      <c r="DN848" s="28"/>
      <c r="DO848" s="28"/>
      <c r="DP848" s="28"/>
      <c r="DQ848" s="28"/>
      <c r="DR848" s="28"/>
      <c r="DS848" s="28"/>
      <c r="DT848" s="28"/>
      <c r="DU848" s="28"/>
      <c r="DV848" s="28"/>
      <c r="DW848" s="28"/>
      <c r="DX848" s="28"/>
      <c r="DY848" s="28"/>
      <c r="DZ848" s="28"/>
      <c r="EA848" s="28"/>
      <c r="EB848" s="28"/>
      <c r="EC848" s="28"/>
      <c r="ED848" s="28"/>
      <c r="EE848" s="28"/>
      <c r="EF848" s="28"/>
      <c r="EG848" s="28"/>
      <c r="EH848" s="28"/>
      <c r="EI848" s="28"/>
      <c r="EJ848" s="28"/>
      <c r="EK848" s="28"/>
      <c r="EL848" s="28"/>
      <c r="EM848" s="28"/>
      <c r="EN848" s="28"/>
      <c r="EO848" s="28"/>
      <c r="EP848" s="28"/>
      <c r="EQ848" s="28"/>
      <c r="ER848" s="28"/>
      <c r="ES848" s="28"/>
      <c r="ET848" s="28"/>
      <c r="EU848" s="28"/>
      <c r="EV848" s="28"/>
      <c r="EW848" s="28"/>
      <c r="EX848" s="28"/>
      <c r="EY848" s="28"/>
      <c r="EZ848" s="28"/>
      <c r="FA848" s="28"/>
      <c r="FB848" s="28"/>
      <c r="FC848" s="28"/>
      <c r="FD848" s="28"/>
      <c r="FE848" s="28"/>
      <c r="FF848" s="28"/>
      <c r="FG848" s="28"/>
      <c r="FH848" s="28"/>
      <c r="FI848" s="28"/>
      <c r="FJ848" s="28"/>
      <c r="FK848" s="28"/>
      <c r="FL848" s="28"/>
      <c r="FM848" s="28"/>
      <c r="FN848" s="28"/>
      <c r="FO848" s="28"/>
      <c r="FP848" s="28"/>
      <c r="FQ848" s="28"/>
      <c r="FR848" s="28"/>
      <c r="FS848" s="28"/>
      <c r="FT848" s="28"/>
      <c r="FU848" s="28"/>
      <c r="FV848" s="28"/>
      <c r="FW848" s="28"/>
      <c r="FX848" s="28"/>
      <c r="FY848" s="28"/>
      <c r="FZ848" s="28"/>
      <c r="GA848" s="28"/>
      <c r="GB848" s="28"/>
      <c r="GC848" s="28"/>
      <c r="GD848" s="28"/>
      <c r="GE848" s="28"/>
      <c r="GF848" s="28"/>
      <c r="GG848" s="28"/>
      <c r="GH848" s="28"/>
      <c r="GI848" s="28"/>
      <c r="GJ848" s="28"/>
      <c r="GK848" s="28"/>
      <c r="GL848" s="28"/>
      <c r="GM848" s="28"/>
      <c r="GN848" s="28"/>
      <c r="GO848" s="28"/>
      <c r="GP848" s="28"/>
      <c r="GQ848" s="28"/>
      <c r="GR848" s="28"/>
      <c r="GS848" s="28"/>
      <c r="GT848" s="28"/>
      <c r="GU848" s="28"/>
      <c r="GV848" s="28"/>
      <c r="GW848" s="28"/>
      <c r="GX848" s="28"/>
      <c r="GY848" s="28"/>
      <c r="GZ848" s="28"/>
      <c r="HA848" s="28"/>
      <c r="HB848" s="28"/>
      <c r="HC848" s="28"/>
      <c r="HD848" s="28"/>
      <c r="HE848" s="28"/>
      <c r="HF848" s="28"/>
      <c r="HG848" s="28"/>
      <c r="HH848" s="28"/>
      <c r="HI848" s="28"/>
      <c r="HJ848" s="28"/>
      <c r="HK848" s="28"/>
      <c r="HL848" s="28"/>
      <c r="HM848" s="28"/>
      <c r="HN848" s="28"/>
      <c r="HO848" s="28"/>
      <c r="HP848" s="28"/>
      <c r="HQ848" s="28"/>
      <c r="HR848" s="28"/>
      <c r="HS848" s="28"/>
      <c r="HT848" s="28"/>
      <c r="HU848" s="28"/>
      <c r="HV848" s="28"/>
      <c r="HW848" s="28"/>
      <c r="HX848" s="28"/>
      <c r="HY848" s="28"/>
      <c r="HZ848" s="28"/>
      <c r="IA848" s="28"/>
      <c r="IB848" s="28"/>
      <c r="IC848" s="28"/>
      <c r="ID848" s="28"/>
      <c r="IE848" s="28"/>
      <c r="IF848" s="28"/>
      <c r="IG848" s="28"/>
      <c r="IH848" s="28"/>
      <c r="II848" s="28"/>
      <c r="IJ848" s="28"/>
      <c r="IK848" s="28"/>
      <c r="IL848" s="28"/>
      <c r="IM848" s="28"/>
      <c r="IN848" s="28"/>
      <c r="IO848" s="28"/>
      <c r="IP848" s="28"/>
      <c r="IQ848" s="28"/>
      <c r="IR848" s="28"/>
      <c r="IS848" s="28"/>
      <c r="IT848" s="28"/>
      <c r="IU848" s="28"/>
      <c r="IV848" s="28"/>
      <c r="IW848" s="28"/>
      <c r="IX848" s="28"/>
    </row>
    <row r="849" spans="1:258" ht="25.15" customHeight="1" x14ac:dyDescent="0.25">
      <c r="A849" s="49" t="s">
        <v>1617</v>
      </c>
      <c r="B849" s="20" t="s">
        <v>684</v>
      </c>
      <c r="C849" s="2">
        <f t="shared" si="224"/>
        <v>5502156</v>
      </c>
      <c r="D849" s="3">
        <f t="shared" si="225"/>
        <v>0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  <c r="K849" s="4">
        <v>0</v>
      </c>
      <c r="L849" s="3">
        <v>0</v>
      </c>
      <c r="M849" s="3">
        <v>833.66</v>
      </c>
      <c r="N849" s="3">
        <v>5502156</v>
      </c>
      <c r="O849" s="3">
        <v>0</v>
      </c>
      <c r="P849" s="3">
        <v>0</v>
      </c>
      <c r="Q849" s="3">
        <v>0</v>
      </c>
      <c r="R849" s="3">
        <f>Q849*3200</f>
        <v>0</v>
      </c>
      <c r="S849" s="3">
        <v>0</v>
      </c>
      <c r="T849" s="3">
        <v>0</v>
      </c>
      <c r="U849" s="3">
        <v>0</v>
      </c>
      <c r="V849" s="5">
        <f t="shared" si="226"/>
        <v>6600</v>
      </c>
    </row>
    <row r="850" spans="1:258" ht="25.15" customHeight="1" x14ac:dyDescent="0.25">
      <c r="A850" s="49" t="s">
        <v>1618</v>
      </c>
      <c r="B850" s="20" t="s">
        <v>685</v>
      </c>
      <c r="C850" s="2">
        <f t="shared" si="224"/>
        <v>5764615.2000000002</v>
      </c>
      <c r="D850" s="3">
        <f t="shared" si="225"/>
        <v>0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10">
        <v>0</v>
      </c>
      <c r="L850" s="9">
        <v>0</v>
      </c>
      <c r="M850" s="9">
        <v>873.5</v>
      </c>
      <c r="N850" s="3">
        <v>5764615.2000000002</v>
      </c>
      <c r="O850" s="9">
        <v>0</v>
      </c>
      <c r="P850" s="9">
        <v>0</v>
      </c>
      <c r="Q850" s="9">
        <v>0</v>
      </c>
      <c r="R850" s="3">
        <f>Q850*3200</f>
        <v>0</v>
      </c>
      <c r="S850" s="9">
        <v>0</v>
      </c>
      <c r="T850" s="9">
        <v>0</v>
      </c>
      <c r="U850" s="9">
        <v>0</v>
      </c>
      <c r="V850" s="5">
        <f t="shared" si="226"/>
        <v>6599.4449914138522</v>
      </c>
    </row>
    <row r="851" spans="1:258" ht="25.15" customHeight="1" x14ac:dyDescent="0.25">
      <c r="A851" s="49" t="s">
        <v>1619</v>
      </c>
      <c r="B851" s="20" t="s">
        <v>511</v>
      </c>
      <c r="C851" s="2">
        <f t="shared" si="224"/>
        <v>7098158.75</v>
      </c>
      <c r="D851" s="3">
        <f t="shared" si="225"/>
        <v>3100933.2</v>
      </c>
      <c r="E851" s="3">
        <v>0</v>
      </c>
      <c r="F851" s="3">
        <v>1965958.8</v>
      </c>
      <c r="G851" s="3">
        <v>308293.2</v>
      </c>
      <c r="H851" s="3">
        <v>604338</v>
      </c>
      <c r="I851" s="3">
        <v>222343.2</v>
      </c>
      <c r="J851" s="3">
        <f>350*0</f>
        <v>0</v>
      </c>
      <c r="K851" s="10">
        <v>0</v>
      </c>
      <c r="L851" s="9">
        <v>0</v>
      </c>
      <c r="M851" s="9">
        <v>0</v>
      </c>
      <c r="N851" s="9">
        <v>0</v>
      </c>
      <c r="O851" s="9">
        <v>0</v>
      </c>
      <c r="P851" s="9">
        <v>0</v>
      </c>
      <c r="Q851" s="9">
        <v>1327</v>
      </c>
      <c r="R851" s="3">
        <v>3798016.8</v>
      </c>
      <c r="S851" s="9">
        <v>0</v>
      </c>
      <c r="T851" s="9">
        <v>0</v>
      </c>
      <c r="U851" s="9">
        <v>199208.75</v>
      </c>
      <c r="V851" s="5" t="e">
        <f t="shared" si="226"/>
        <v>#DIV/0!</v>
      </c>
    </row>
    <row r="852" spans="1:258" ht="25.15" customHeight="1" x14ac:dyDescent="0.25">
      <c r="A852" s="49" t="s">
        <v>1620</v>
      </c>
      <c r="B852" s="20" t="s">
        <v>326</v>
      </c>
      <c r="C852" s="2">
        <f t="shared" si="224"/>
        <v>2703176.64</v>
      </c>
      <c r="D852" s="3">
        <f t="shared" si="225"/>
        <v>2445690</v>
      </c>
      <c r="E852" s="3">
        <v>0</v>
      </c>
      <c r="F852" s="3">
        <v>1727842.8</v>
      </c>
      <c r="G852" s="3">
        <v>223124.4</v>
      </c>
      <c r="H852" s="3">
        <v>313760.40000000002</v>
      </c>
      <c r="I852" s="3">
        <v>180962.4</v>
      </c>
      <c r="J852" s="3">
        <f>350*0</f>
        <v>0</v>
      </c>
      <c r="K852" s="4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3">
        <v>0</v>
      </c>
      <c r="R852" s="3">
        <f>Q852*3000</f>
        <v>0</v>
      </c>
      <c r="S852" s="3">
        <v>0</v>
      </c>
      <c r="T852" s="3">
        <v>0</v>
      </c>
      <c r="U852" s="3">
        <v>257486.64</v>
      </c>
      <c r="V852" s="5" t="e">
        <f t="shared" si="226"/>
        <v>#DIV/0!</v>
      </c>
    </row>
    <row r="853" spans="1:258" ht="25.15" customHeight="1" x14ac:dyDescent="0.25">
      <c r="A853" s="49" t="s">
        <v>1621</v>
      </c>
      <c r="B853" s="20" t="s">
        <v>602</v>
      </c>
      <c r="C853" s="2">
        <f t="shared" si="224"/>
        <v>3885241</v>
      </c>
      <c r="D853" s="3">
        <f t="shared" si="225"/>
        <v>0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  <c r="K853" s="4">
        <v>0</v>
      </c>
      <c r="L853" s="3">
        <v>0</v>
      </c>
      <c r="M853" s="3">
        <v>597.91999999999996</v>
      </c>
      <c r="N853" s="3">
        <v>3885241</v>
      </c>
      <c r="O853" s="3">
        <v>0</v>
      </c>
      <c r="P853" s="3">
        <v>0</v>
      </c>
      <c r="Q853" s="3">
        <v>0</v>
      </c>
      <c r="R853" s="3">
        <f t="shared" ref="R853:R860" si="227">Q853*3200</f>
        <v>0</v>
      </c>
      <c r="S853" s="3">
        <v>0</v>
      </c>
      <c r="T853" s="9">
        <v>0</v>
      </c>
      <c r="U853" s="9">
        <v>0</v>
      </c>
      <c r="V853" s="5">
        <f t="shared" si="226"/>
        <v>6497.9278164302923</v>
      </c>
    </row>
    <row r="854" spans="1:258" ht="25.15" customHeight="1" x14ac:dyDescent="0.25">
      <c r="A854" s="49" t="s">
        <v>1622</v>
      </c>
      <c r="B854" s="20" t="s">
        <v>686</v>
      </c>
      <c r="C854" s="2">
        <f t="shared" si="224"/>
        <v>3882033.4</v>
      </c>
      <c r="D854" s="3">
        <f t="shared" si="225"/>
        <v>0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4">
        <v>0</v>
      </c>
      <c r="L854" s="3">
        <v>0</v>
      </c>
      <c r="M854" s="3">
        <v>588.19000000000005</v>
      </c>
      <c r="N854" s="3">
        <v>3882033.4</v>
      </c>
      <c r="O854" s="3">
        <v>0</v>
      </c>
      <c r="P854" s="3">
        <v>0</v>
      </c>
      <c r="Q854" s="3">
        <v>0</v>
      </c>
      <c r="R854" s="3">
        <f t="shared" si="227"/>
        <v>0</v>
      </c>
      <c r="S854" s="3">
        <v>0</v>
      </c>
      <c r="T854" s="9">
        <v>0</v>
      </c>
      <c r="U854" s="9">
        <v>0</v>
      </c>
      <c r="V854" s="5">
        <f t="shared" si="226"/>
        <v>6599.9649773032515</v>
      </c>
    </row>
    <row r="855" spans="1:258" ht="25.15" customHeight="1" x14ac:dyDescent="0.25">
      <c r="A855" s="49" t="s">
        <v>1623</v>
      </c>
      <c r="B855" s="20" t="s">
        <v>687</v>
      </c>
      <c r="C855" s="2">
        <f t="shared" si="224"/>
        <v>1655125.4</v>
      </c>
      <c r="D855" s="3">
        <f t="shared" si="225"/>
        <v>0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10">
        <v>0</v>
      </c>
      <c r="L855" s="9">
        <v>0</v>
      </c>
      <c r="M855" s="9">
        <v>251.11</v>
      </c>
      <c r="N855" s="3">
        <v>1655125.4</v>
      </c>
      <c r="O855" s="9">
        <v>0</v>
      </c>
      <c r="P855" s="9">
        <v>0</v>
      </c>
      <c r="Q855" s="9">
        <v>0</v>
      </c>
      <c r="R855" s="3">
        <f t="shared" si="227"/>
        <v>0</v>
      </c>
      <c r="S855" s="9">
        <v>0</v>
      </c>
      <c r="T855" s="9">
        <v>0</v>
      </c>
      <c r="U855" s="9">
        <v>0</v>
      </c>
      <c r="V855" s="5">
        <f t="shared" si="226"/>
        <v>6591.2365098960609</v>
      </c>
    </row>
    <row r="856" spans="1:258" ht="25.15" customHeight="1" x14ac:dyDescent="0.25">
      <c r="A856" s="49" t="s">
        <v>1624</v>
      </c>
      <c r="B856" s="20" t="s">
        <v>762</v>
      </c>
      <c r="C856" s="2">
        <f t="shared" si="224"/>
        <v>129278.24</v>
      </c>
      <c r="D856" s="3">
        <f t="shared" si="225"/>
        <v>0</v>
      </c>
      <c r="E856" s="3">
        <v>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10">
        <v>0</v>
      </c>
      <c r="L856" s="9">
        <v>0</v>
      </c>
      <c r="M856" s="3">
        <v>0</v>
      </c>
      <c r="N856" s="3">
        <f>M856*6600</f>
        <v>0</v>
      </c>
      <c r="O856" s="9">
        <v>0</v>
      </c>
      <c r="P856" s="9">
        <v>0</v>
      </c>
      <c r="Q856" s="9">
        <v>0</v>
      </c>
      <c r="R856" s="3">
        <f t="shared" si="227"/>
        <v>0</v>
      </c>
      <c r="S856" s="9">
        <v>0</v>
      </c>
      <c r="T856" s="9">
        <v>0</v>
      </c>
      <c r="U856" s="9">
        <v>129278.24</v>
      </c>
      <c r="V856" s="5" t="e">
        <f t="shared" si="226"/>
        <v>#DIV/0!</v>
      </c>
    </row>
    <row r="857" spans="1:258" ht="25.15" customHeight="1" x14ac:dyDescent="0.25">
      <c r="A857" s="49" t="s">
        <v>1625</v>
      </c>
      <c r="B857" s="20" t="s">
        <v>688</v>
      </c>
      <c r="C857" s="2">
        <f t="shared" si="224"/>
        <v>1501248</v>
      </c>
      <c r="D857" s="3">
        <f t="shared" si="225"/>
        <v>0</v>
      </c>
      <c r="E857" s="3">
        <v>0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4">
        <v>0</v>
      </c>
      <c r="L857" s="3">
        <v>0</v>
      </c>
      <c r="M857" s="9">
        <v>263.45999999999998</v>
      </c>
      <c r="N857" s="3">
        <v>1501248</v>
      </c>
      <c r="O857" s="9">
        <v>0</v>
      </c>
      <c r="P857" s="9">
        <v>0</v>
      </c>
      <c r="Q857" s="9">
        <v>0</v>
      </c>
      <c r="R857" s="3">
        <f t="shared" si="227"/>
        <v>0</v>
      </c>
      <c r="S857" s="9">
        <v>0</v>
      </c>
      <c r="T857" s="9">
        <v>0</v>
      </c>
      <c r="U857" s="9">
        <v>0</v>
      </c>
      <c r="V857" s="5">
        <f t="shared" si="226"/>
        <v>5698.2008654065139</v>
      </c>
    </row>
    <row r="858" spans="1:258" s="5" customFormat="1" ht="25.15" customHeight="1" x14ac:dyDescent="0.25">
      <c r="A858" s="49" t="s">
        <v>1626</v>
      </c>
      <c r="B858" s="20" t="s">
        <v>603</v>
      </c>
      <c r="C858" s="2">
        <f t="shared" si="224"/>
        <v>1497156.4</v>
      </c>
      <c r="D858" s="3">
        <f t="shared" si="225"/>
        <v>0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4">
        <v>0</v>
      </c>
      <c r="L858" s="3">
        <v>0</v>
      </c>
      <c r="M858" s="3">
        <v>257.83</v>
      </c>
      <c r="N858" s="3">
        <v>1497156.4</v>
      </c>
      <c r="O858" s="9">
        <v>0</v>
      </c>
      <c r="P858" s="9">
        <v>0</v>
      </c>
      <c r="Q858" s="9">
        <v>0</v>
      </c>
      <c r="R858" s="3">
        <f t="shared" si="227"/>
        <v>0</v>
      </c>
      <c r="S858" s="9">
        <v>0</v>
      </c>
      <c r="T858" s="9">
        <v>0</v>
      </c>
      <c r="U858" s="9">
        <v>0</v>
      </c>
      <c r="V858" s="5">
        <f t="shared" si="226"/>
        <v>5806.7579412791374</v>
      </c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/>
      <c r="CT858" s="6"/>
      <c r="CU858" s="6"/>
      <c r="CV858" s="6"/>
      <c r="CW858" s="6"/>
      <c r="CX858" s="6"/>
      <c r="CY858" s="6"/>
      <c r="CZ858" s="6"/>
      <c r="DA858" s="6"/>
      <c r="DB858" s="6"/>
      <c r="DC858" s="6"/>
      <c r="DD858" s="6"/>
      <c r="DE858" s="6"/>
      <c r="DF858" s="6"/>
      <c r="DG858" s="6"/>
      <c r="DH858" s="6"/>
      <c r="DI858" s="6"/>
      <c r="DJ858" s="6"/>
      <c r="DK858" s="6"/>
      <c r="DL858" s="6"/>
      <c r="DM858" s="6"/>
      <c r="DN858" s="6"/>
      <c r="DO858" s="6"/>
      <c r="DP858" s="6"/>
      <c r="DQ858" s="6"/>
      <c r="DR858" s="6"/>
      <c r="DS858" s="6"/>
      <c r="DT858" s="6"/>
      <c r="DU858" s="6"/>
      <c r="DV858" s="6"/>
      <c r="DW858" s="6"/>
      <c r="DX858" s="6"/>
      <c r="DY858" s="6"/>
      <c r="DZ858" s="6"/>
      <c r="EA858" s="6"/>
      <c r="EB858" s="6"/>
      <c r="EC858" s="6"/>
      <c r="ED858" s="6"/>
      <c r="EE858" s="6"/>
      <c r="EF858" s="6"/>
      <c r="EG858" s="6"/>
      <c r="EH858" s="6"/>
      <c r="EI858" s="6"/>
      <c r="EJ858" s="6"/>
      <c r="EK858" s="6"/>
      <c r="EL858" s="6"/>
      <c r="EM858" s="6"/>
      <c r="EN858" s="6"/>
      <c r="EO858" s="6"/>
      <c r="EP858" s="6"/>
      <c r="EQ858" s="6"/>
      <c r="ER858" s="6"/>
      <c r="ES858" s="6"/>
      <c r="ET858" s="6"/>
      <c r="EU858" s="6"/>
      <c r="EV858" s="6"/>
      <c r="EW858" s="6"/>
      <c r="EX858" s="6"/>
      <c r="EY858" s="6"/>
      <c r="EZ858" s="6"/>
      <c r="FA858" s="6"/>
      <c r="FB858" s="6"/>
      <c r="FC858" s="6"/>
      <c r="FD858" s="6"/>
      <c r="FE858" s="6"/>
      <c r="FF858" s="6"/>
      <c r="FG858" s="6"/>
      <c r="FH858" s="6"/>
      <c r="FI858" s="6"/>
      <c r="FJ858" s="6"/>
      <c r="FK858" s="6"/>
      <c r="FL858" s="6"/>
      <c r="FM858" s="6"/>
      <c r="FN858" s="6"/>
      <c r="FO858" s="6"/>
      <c r="FP858" s="6"/>
      <c r="FQ858" s="6"/>
      <c r="FR858" s="6"/>
      <c r="FS858" s="6"/>
      <c r="FT858" s="6"/>
      <c r="FU858" s="6"/>
      <c r="FV858" s="6"/>
      <c r="FW858" s="6"/>
      <c r="FX858" s="6"/>
      <c r="FY858" s="6"/>
      <c r="FZ858" s="6"/>
      <c r="GA858" s="6"/>
      <c r="GB858" s="6"/>
      <c r="GC858" s="6"/>
      <c r="GD858" s="6"/>
      <c r="GE858" s="6"/>
      <c r="GF858" s="6"/>
      <c r="GG858" s="6"/>
      <c r="GH858" s="6"/>
      <c r="GI858" s="6"/>
      <c r="GJ858" s="6"/>
      <c r="GK858" s="6"/>
      <c r="GL858" s="6"/>
      <c r="GM858" s="6"/>
      <c r="GN858" s="6"/>
      <c r="GO858" s="6"/>
      <c r="GP858" s="6"/>
      <c r="GQ858" s="6"/>
      <c r="GR858" s="6"/>
      <c r="GS858" s="6"/>
      <c r="GT858" s="6"/>
      <c r="GU858" s="6"/>
      <c r="GV858" s="6"/>
      <c r="GW858" s="6"/>
      <c r="GX858" s="6"/>
      <c r="GY858" s="6"/>
      <c r="GZ858" s="6"/>
      <c r="HA858" s="6"/>
      <c r="HB858" s="6"/>
      <c r="HC858" s="6"/>
      <c r="HD858" s="6"/>
      <c r="HE858" s="6"/>
      <c r="HF858" s="6"/>
      <c r="HG858" s="6"/>
      <c r="HH858" s="6"/>
      <c r="HI858" s="6"/>
      <c r="HJ858" s="6"/>
      <c r="HK858" s="6"/>
      <c r="HL858" s="6"/>
      <c r="HM858" s="6"/>
      <c r="HN858" s="6"/>
      <c r="HO858" s="6"/>
      <c r="HP858" s="6"/>
      <c r="HQ858" s="6"/>
      <c r="HR858" s="6"/>
      <c r="HS858" s="6"/>
      <c r="HT858" s="6"/>
      <c r="HU858" s="6"/>
      <c r="HV858" s="6"/>
      <c r="HW858" s="6"/>
      <c r="HX858" s="6"/>
      <c r="HY858" s="6"/>
      <c r="HZ858" s="6"/>
      <c r="IA858" s="6"/>
      <c r="IB858" s="6"/>
      <c r="IC858" s="6"/>
      <c r="ID858" s="6"/>
      <c r="IE858" s="6"/>
      <c r="IF858" s="6"/>
      <c r="IG858" s="6"/>
      <c r="IH858" s="6"/>
      <c r="II858" s="6"/>
      <c r="IJ858" s="6"/>
      <c r="IK858" s="6"/>
      <c r="IL858" s="6"/>
      <c r="IM858" s="6"/>
      <c r="IN858" s="6"/>
      <c r="IO858" s="6"/>
      <c r="IP858" s="6"/>
      <c r="IQ858" s="6"/>
      <c r="IR858" s="6"/>
      <c r="IS858" s="6"/>
      <c r="IT858" s="6"/>
      <c r="IU858" s="6"/>
      <c r="IV858" s="6"/>
      <c r="IW858" s="6"/>
      <c r="IX858" s="6"/>
    </row>
    <row r="859" spans="1:258" ht="25.15" customHeight="1" x14ac:dyDescent="0.25">
      <c r="A859" s="49" t="s">
        <v>1627</v>
      </c>
      <c r="B859" s="20" t="s">
        <v>605</v>
      </c>
      <c r="C859" s="2">
        <f t="shared" si="224"/>
        <v>1543975</v>
      </c>
      <c r="D859" s="3">
        <f t="shared" si="225"/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4">
        <v>0</v>
      </c>
      <c r="L859" s="3">
        <v>0</v>
      </c>
      <c r="M859" s="9">
        <v>248.1</v>
      </c>
      <c r="N859" s="3">
        <v>1543975</v>
      </c>
      <c r="O859" s="3">
        <v>0</v>
      </c>
      <c r="P859" s="3">
        <v>0</v>
      </c>
      <c r="Q859" s="3">
        <v>0</v>
      </c>
      <c r="R859" s="3">
        <f t="shared" si="227"/>
        <v>0</v>
      </c>
      <c r="S859" s="3">
        <v>0</v>
      </c>
      <c r="T859" s="9">
        <v>0</v>
      </c>
      <c r="U859" s="3">
        <v>0</v>
      </c>
      <c r="V859" s="5">
        <f t="shared" si="226"/>
        <v>6223.1962918178151</v>
      </c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  <c r="CM859" s="5"/>
      <c r="CN859" s="5"/>
      <c r="CO859" s="5"/>
      <c r="CP859" s="5"/>
      <c r="CQ859" s="5"/>
      <c r="CR859" s="5"/>
      <c r="CS859" s="5"/>
      <c r="CT859" s="5"/>
      <c r="CU859" s="5"/>
      <c r="CV859" s="5"/>
      <c r="CW859" s="5"/>
      <c r="CX859" s="5"/>
      <c r="CY859" s="5"/>
      <c r="CZ859" s="5"/>
      <c r="DA859" s="5"/>
      <c r="DB859" s="5"/>
      <c r="DC859" s="5"/>
      <c r="DD859" s="5"/>
      <c r="DE859" s="5"/>
      <c r="DF859" s="5"/>
      <c r="DG859" s="5"/>
      <c r="DH859" s="5"/>
      <c r="DI859" s="5"/>
      <c r="DJ859" s="5"/>
      <c r="DK859" s="5"/>
      <c r="DL859" s="5"/>
      <c r="DM859" s="5"/>
      <c r="DN859" s="5"/>
      <c r="DO859" s="5"/>
      <c r="DP859" s="5"/>
      <c r="DQ859" s="5"/>
      <c r="DR859" s="5"/>
      <c r="DS859" s="5"/>
      <c r="DT859" s="5"/>
      <c r="DU859" s="5"/>
      <c r="DV859" s="5"/>
      <c r="DW859" s="5"/>
      <c r="DX859" s="5"/>
      <c r="DY859" s="5"/>
      <c r="DZ859" s="5"/>
      <c r="EA859" s="5"/>
      <c r="EB859" s="5"/>
      <c r="EC859" s="5"/>
      <c r="ED859" s="5"/>
      <c r="EE859" s="5"/>
      <c r="EF859" s="5"/>
      <c r="EG859" s="5"/>
      <c r="EH859" s="5"/>
      <c r="EI859" s="5"/>
      <c r="EJ859" s="5"/>
      <c r="EK859" s="5"/>
      <c r="EL859" s="5"/>
      <c r="EM859" s="5"/>
      <c r="EN859" s="5"/>
      <c r="EO859" s="5"/>
      <c r="EP859" s="5"/>
      <c r="EQ859" s="5"/>
      <c r="ER859" s="5"/>
      <c r="ES859" s="5"/>
      <c r="ET859" s="5"/>
      <c r="EU859" s="5"/>
      <c r="EV859" s="5"/>
      <c r="EW859" s="5"/>
      <c r="EX859" s="5"/>
      <c r="EY859" s="5"/>
      <c r="EZ859" s="5"/>
      <c r="FA859" s="5"/>
      <c r="FB859" s="5"/>
      <c r="FC859" s="5"/>
      <c r="FD859" s="5"/>
      <c r="FE859" s="5"/>
      <c r="FF859" s="5"/>
      <c r="FG859" s="5"/>
      <c r="FH859" s="5"/>
      <c r="FI859" s="5"/>
      <c r="FJ859" s="5"/>
      <c r="FK859" s="5"/>
      <c r="FL859" s="5"/>
      <c r="FM859" s="5"/>
      <c r="FN859" s="5"/>
      <c r="FO859" s="5"/>
      <c r="FP859" s="5"/>
      <c r="FQ859" s="5"/>
      <c r="FR859" s="5"/>
      <c r="FS859" s="5"/>
      <c r="FT859" s="5"/>
      <c r="FU859" s="5"/>
      <c r="FV859" s="5"/>
      <c r="FW859" s="5"/>
      <c r="FX859" s="5"/>
      <c r="FY859" s="5"/>
      <c r="FZ859" s="5"/>
      <c r="GA859" s="5"/>
      <c r="GB859" s="5"/>
      <c r="GC859" s="5"/>
      <c r="GD859" s="5"/>
      <c r="GE859" s="5"/>
      <c r="GF859" s="5"/>
      <c r="GG859" s="5"/>
      <c r="GH859" s="5"/>
      <c r="GI859" s="5"/>
      <c r="GJ859" s="5"/>
      <c r="GK859" s="5"/>
      <c r="GL859" s="5"/>
      <c r="GM859" s="5"/>
      <c r="GN859" s="5"/>
      <c r="GO859" s="5"/>
      <c r="GP859" s="5"/>
      <c r="GQ859" s="5"/>
      <c r="GR859" s="5"/>
      <c r="GS859" s="5"/>
      <c r="GT859" s="5"/>
      <c r="GU859" s="5"/>
      <c r="GV859" s="5"/>
      <c r="GW859" s="5"/>
      <c r="GX859" s="5"/>
      <c r="GY859" s="5"/>
      <c r="GZ859" s="5"/>
      <c r="HA859" s="5"/>
      <c r="HB859" s="5"/>
      <c r="HC859" s="5"/>
      <c r="HD859" s="5"/>
      <c r="HE859" s="5"/>
      <c r="HF859" s="5"/>
      <c r="HG859" s="5"/>
      <c r="HH859" s="5"/>
      <c r="HI859" s="5"/>
      <c r="HJ859" s="5"/>
      <c r="HK859" s="5"/>
      <c r="HL859" s="5"/>
      <c r="HM859" s="5"/>
      <c r="HN859" s="5"/>
      <c r="HO859" s="5"/>
      <c r="HP859" s="5"/>
      <c r="HQ859" s="5"/>
      <c r="HR859" s="5"/>
      <c r="HS859" s="5"/>
      <c r="HT859" s="5"/>
      <c r="HU859" s="5"/>
      <c r="HV859" s="5"/>
      <c r="HW859" s="5"/>
      <c r="HX859" s="5"/>
      <c r="HY859" s="5"/>
      <c r="HZ859" s="5"/>
      <c r="IA859" s="5"/>
      <c r="IB859" s="5"/>
      <c r="IC859" s="5"/>
      <c r="ID859" s="5"/>
      <c r="IE859" s="5"/>
      <c r="IF859" s="5"/>
      <c r="IG859" s="5"/>
      <c r="IH859" s="5"/>
      <c r="II859" s="5"/>
      <c r="IJ859" s="5"/>
      <c r="IK859" s="5"/>
      <c r="IL859" s="5"/>
      <c r="IM859" s="5"/>
      <c r="IN859" s="5"/>
      <c r="IO859" s="5"/>
      <c r="IP859" s="5"/>
      <c r="IQ859" s="5"/>
      <c r="IR859" s="5"/>
      <c r="IS859" s="5"/>
      <c r="IT859" s="5"/>
      <c r="IU859" s="5"/>
      <c r="IV859" s="5"/>
      <c r="IW859" s="5"/>
      <c r="IX859" s="5"/>
    </row>
    <row r="860" spans="1:258" ht="25.15" customHeight="1" x14ac:dyDescent="0.25">
      <c r="A860" s="49" t="s">
        <v>1628</v>
      </c>
      <c r="B860" s="20" t="s">
        <v>689</v>
      </c>
      <c r="C860" s="2">
        <f t="shared" si="224"/>
        <v>1646050.2</v>
      </c>
      <c r="D860" s="3">
        <f t="shared" si="225"/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4">
        <v>0</v>
      </c>
      <c r="L860" s="3">
        <v>0</v>
      </c>
      <c r="M860" s="9">
        <v>270.72000000000003</v>
      </c>
      <c r="N860" s="3">
        <v>1646050.2</v>
      </c>
      <c r="O860" s="3">
        <v>0</v>
      </c>
      <c r="P860" s="3">
        <v>0</v>
      </c>
      <c r="Q860" s="3">
        <v>0</v>
      </c>
      <c r="R860" s="3">
        <f t="shared" si="227"/>
        <v>0</v>
      </c>
      <c r="S860" s="3">
        <v>0</v>
      </c>
      <c r="T860" s="9">
        <v>0</v>
      </c>
      <c r="U860" s="3">
        <v>0</v>
      </c>
      <c r="V860" s="5">
        <f t="shared" si="226"/>
        <v>6080.2681737588646</v>
      </c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  <c r="BL860" s="27"/>
      <c r="BM860" s="27"/>
      <c r="BN860" s="27"/>
      <c r="BO860" s="27"/>
      <c r="BP860" s="27"/>
      <c r="BQ860" s="27"/>
      <c r="BR860" s="27"/>
      <c r="BS860" s="27"/>
      <c r="BT860" s="27"/>
      <c r="BU860" s="27"/>
      <c r="BV860" s="27"/>
      <c r="BW860" s="27"/>
      <c r="BX860" s="27"/>
      <c r="BY860" s="27"/>
      <c r="BZ860" s="27"/>
      <c r="CA860" s="27"/>
      <c r="CB860" s="27"/>
      <c r="CC860" s="27"/>
      <c r="CD860" s="27"/>
      <c r="CE860" s="27"/>
      <c r="CF860" s="27"/>
      <c r="CG860" s="27"/>
      <c r="CH860" s="27"/>
      <c r="CI860" s="27"/>
      <c r="CJ860" s="27"/>
      <c r="CK860" s="27"/>
      <c r="CL860" s="27"/>
      <c r="CM860" s="27"/>
      <c r="CN860" s="27"/>
      <c r="CO860" s="27"/>
      <c r="CP860" s="27"/>
      <c r="CQ860" s="27"/>
      <c r="CR860" s="27"/>
      <c r="CS860" s="27"/>
      <c r="CT860" s="27"/>
      <c r="CU860" s="27"/>
      <c r="CV860" s="27"/>
      <c r="CW860" s="27"/>
      <c r="CX860" s="27"/>
      <c r="CY860" s="27"/>
      <c r="CZ860" s="27"/>
      <c r="DA860" s="27"/>
      <c r="DB860" s="27"/>
      <c r="DC860" s="27"/>
      <c r="DD860" s="27"/>
      <c r="DE860" s="27"/>
      <c r="DF860" s="27"/>
      <c r="DG860" s="27"/>
      <c r="DH860" s="27"/>
      <c r="DI860" s="27"/>
      <c r="DJ860" s="27"/>
      <c r="DK860" s="27"/>
      <c r="DL860" s="27"/>
      <c r="DM860" s="27"/>
      <c r="DN860" s="27"/>
      <c r="DO860" s="27"/>
      <c r="DP860" s="27"/>
      <c r="DQ860" s="27"/>
      <c r="DR860" s="27"/>
      <c r="DS860" s="27"/>
      <c r="DT860" s="27"/>
      <c r="DU860" s="27"/>
      <c r="DV860" s="27"/>
      <c r="DW860" s="27"/>
      <c r="DX860" s="27"/>
      <c r="DY860" s="27"/>
      <c r="DZ860" s="27"/>
      <c r="EA860" s="27"/>
      <c r="EB860" s="27"/>
      <c r="EC860" s="27"/>
      <c r="ED860" s="27"/>
      <c r="EE860" s="27"/>
      <c r="EF860" s="27"/>
      <c r="EG860" s="27"/>
      <c r="EH860" s="27"/>
      <c r="EI860" s="27"/>
      <c r="EJ860" s="27"/>
      <c r="EK860" s="27"/>
      <c r="EL860" s="27"/>
      <c r="EM860" s="27"/>
      <c r="EN860" s="27"/>
      <c r="EO860" s="27"/>
      <c r="EP860" s="27"/>
      <c r="EQ860" s="27"/>
      <c r="ER860" s="27"/>
      <c r="ES860" s="27"/>
      <c r="ET860" s="27"/>
      <c r="EU860" s="27"/>
      <c r="EV860" s="27"/>
      <c r="EW860" s="27"/>
      <c r="EX860" s="27"/>
      <c r="EY860" s="27"/>
      <c r="EZ860" s="27"/>
      <c r="FA860" s="27"/>
      <c r="FB860" s="27"/>
      <c r="FC860" s="27"/>
      <c r="FD860" s="27"/>
      <c r="FE860" s="27"/>
      <c r="FF860" s="27"/>
      <c r="FG860" s="27"/>
      <c r="FH860" s="27"/>
      <c r="FI860" s="27"/>
      <c r="FJ860" s="27"/>
      <c r="FK860" s="27"/>
      <c r="FL860" s="27"/>
      <c r="FM860" s="27"/>
      <c r="FN860" s="27"/>
      <c r="FO860" s="27"/>
      <c r="FP860" s="27"/>
      <c r="FQ860" s="27"/>
      <c r="FR860" s="27"/>
      <c r="FS860" s="27"/>
      <c r="FT860" s="27"/>
      <c r="FU860" s="27"/>
      <c r="FV860" s="27"/>
      <c r="FW860" s="27"/>
      <c r="FX860" s="27"/>
      <c r="FY860" s="27"/>
      <c r="FZ860" s="27"/>
      <c r="GA860" s="27"/>
      <c r="GB860" s="27"/>
      <c r="GC860" s="27"/>
      <c r="GD860" s="27"/>
      <c r="GE860" s="27"/>
      <c r="GF860" s="27"/>
      <c r="GG860" s="27"/>
      <c r="GH860" s="27"/>
      <c r="GI860" s="27"/>
      <c r="GJ860" s="27"/>
      <c r="GK860" s="27"/>
      <c r="GL860" s="27"/>
      <c r="GM860" s="27"/>
      <c r="GN860" s="27"/>
      <c r="GO860" s="27"/>
      <c r="GP860" s="27"/>
      <c r="GQ860" s="27"/>
      <c r="GR860" s="27"/>
      <c r="GS860" s="27"/>
      <c r="GT860" s="27"/>
      <c r="GU860" s="27"/>
      <c r="GV860" s="27"/>
      <c r="GW860" s="27"/>
      <c r="GX860" s="27"/>
      <c r="GY860" s="27"/>
      <c r="GZ860" s="27"/>
      <c r="HA860" s="27"/>
      <c r="HB860" s="27"/>
      <c r="HC860" s="27"/>
      <c r="HD860" s="27"/>
      <c r="HE860" s="27"/>
      <c r="HF860" s="27"/>
      <c r="HG860" s="27"/>
      <c r="HH860" s="27"/>
      <c r="HI860" s="27"/>
      <c r="HJ860" s="27"/>
      <c r="HK860" s="27"/>
      <c r="HL860" s="27"/>
      <c r="HM860" s="27"/>
      <c r="HN860" s="27"/>
      <c r="HO860" s="27"/>
      <c r="HP860" s="27"/>
      <c r="HQ860" s="27"/>
      <c r="HR860" s="27"/>
      <c r="HS860" s="27"/>
      <c r="HT860" s="27"/>
      <c r="HU860" s="27"/>
      <c r="HV860" s="27"/>
      <c r="HW860" s="27"/>
      <c r="HX860" s="27"/>
      <c r="HY860" s="27"/>
      <c r="HZ860" s="27"/>
      <c r="IA860" s="27"/>
      <c r="IB860" s="27"/>
      <c r="IC860" s="27"/>
      <c r="ID860" s="27"/>
      <c r="IE860" s="27"/>
      <c r="IF860" s="27"/>
      <c r="IG860" s="27"/>
      <c r="IH860" s="27"/>
      <c r="II860" s="27"/>
      <c r="IJ860" s="27"/>
      <c r="IK860" s="27"/>
      <c r="IL860" s="27"/>
      <c r="IM860" s="27"/>
      <c r="IN860" s="27"/>
      <c r="IO860" s="27"/>
      <c r="IP860" s="27"/>
      <c r="IQ860" s="27"/>
      <c r="IR860" s="27"/>
      <c r="IS860" s="27"/>
      <c r="IT860" s="27"/>
      <c r="IU860" s="27"/>
      <c r="IV860" s="27"/>
      <c r="IW860" s="27"/>
      <c r="IX860" s="27"/>
    </row>
    <row r="861" spans="1:258" ht="25.15" customHeight="1" x14ac:dyDescent="0.25">
      <c r="A861" s="49" t="s">
        <v>1629</v>
      </c>
      <c r="B861" s="23" t="s">
        <v>515</v>
      </c>
      <c r="C861" s="2">
        <f t="shared" si="224"/>
        <v>3448262.74</v>
      </c>
      <c r="D861" s="3">
        <f t="shared" si="225"/>
        <v>3222732</v>
      </c>
      <c r="E861" s="3">
        <v>0</v>
      </c>
      <c r="F861" s="3">
        <v>2310483.6</v>
      </c>
      <c r="G861" s="3">
        <v>724449.6</v>
      </c>
      <c r="H861" s="3">
        <v>0</v>
      </c>
      <c r="I861" s="3">
        <v>187798.8</v>
      </c>
      <c r="J861" s="3">
        <f>350*0</f>
        <v>0</v>
      </c>
      <c r="K861" s="10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3">
        <f>Q861*3000</f>
        <v>0</v>
      </c>
      <c r="S861" s="9">
        <v>0</v>
      </c>
      <c r="T861" s="9">
        <v>0</v>
      </c>
      <c r="U861" s="9">
        <v>225530.74</v>
      </c>
      <c r="V861" s="5" t="e">
        <f t="shared" si="226"/>
        <v>#DIV/0!</v>
      </c>
    </row>
    <row r="862" spans="1:258" ht="25.15" customHeight="1" x14ac:dyDescent="0.25">
      <c r="A862" s="49" t="s">
        <v>1630</v>
      </c>
      <c r="B862" s="20" t="s">
        <v>516</v>
      </c>
      <c r="C862" s="2">
        <f t="shared" si="224"/>
        <v>169590.76</v>
      </c>
      <c r="D862" s="3">
        <f t="shared" si="225"/>
        <v>0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f>350*0</f>
        <v>0</v>
      </c>
      <c r="K862" s="10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3">
        <f>Q862*3000</f>
        <v>0</v>
      </c>
      <c r="S862" s="9">
        <v>0</v>
      </c>
      <c r="T862" s="9">
        <v>0</v>
      </c>
      <c r="U862" s="9">
        <v>169590.76</v>
      </c>
      <c r="V862" s="5" t="e">
        <f t="shared" si="226"/>
        <v>#DIV/0!</v>
      </c>
    </row>
    <row r="863" spans="1:258" ht="25.15" customHeight="1" x14ac:dyDescent="0.25">
      <c r="A863" s="49" t="s">
        <v>1631</v>
      </c>
      <c r="B863" s="20" t="s">
        <v>325</v>
      </c>
      <c r="C863" s="2">
        <f t="shared" si="224"/>
        <v>848480.64</v>
      </c>
      <c r="D863" s="3">
        <f t="shared" si="225"/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f>350*0</f>
        <v>0</v>
      </c>
      <c r="K863" s="4">
        <v>0</v>
      </c>
      <c r="L863" s="3">
        <v>0</v>
      </c>
      <c r="M863" s="3">
        <v>0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848480.64</v>
      </c>
      <c r="V863" s="5" t="e">
        <f t="shared" si="226"/>
        <v>#DIV/0!</v>
      </c>
    </row>
    <row r="864" spans="1:258" ht="25.15" customHeight="1" x14ac:dyDescent="0.25">
      <c r="A864" s="49" t="s">
        <v>1632</v>
      </c>
      <c r="B864" s="20" t="s">
        <v>606</v>
      </c>
      <c r="C864" s="2">
        <f t="shared" si="224"/>
        <v>7422361.7699999996</v>
      </c>
      <c r="D864" s="3">
        <f t="shared" si="225"/>
        <v>1844665.2</v>
      </c>
      <c r="E864" s="3">
        <v>477680</v>
      </c>
      <c r="F864" s="3">
        <v>746269.6</v>
      </c>
      <c r="G864" s="3">
        <v>178916.4</v>
      </c>
      <c r="H864" s="3">
        <v>237079.2</v>
      </c>
      <c r="I864" s="3">
        <v>204720</v>
      </c>
      <c r="J864" s="3">
        <v>0</v>
      </c>
      <c r="K864" s="4">
        <v>0</v>
      </c>
      <c r="L864" s="3">
        <v>0</v>
      </c>
      <c r="M864" s="3">
        <v>454.66</v>
      </c>
      <c r="N864" s="3">
        <v>2939105.8</v>
      </c>
      <c r="O864" s="3">
        <v>0</v>
      </c>
      <c r="P864" s="3">
        <v>0</v>
      </c>
      <c r="Q864" s="3">
        <v>821.49</v>
      </c>
      <c r="R864" s="3">
        <v>2517520.7999999998</v>
      </c>
      <c r="S864" s="3">
        <v>0</v>
      </c>
      <c r="T864" s="9">
        <v>0</v>
      </c>
      <c r="U864" s="3">
        <v>121069.97</v>
      </c>
      <c r="V864" s="5">
        <f t="shared" si="226"/>
        <v>6464.4037302599736</v>
      </c>
    </row>
    <row r="865" spans="1:258" ht="25.15" customHeight="1" x14ac:dyDescent="0.25">
      <c r="A865" s="49" t="s">
        <v>1633</v>
      </c>
      <c r="B865" s="20" t="s">
        <v>607</v>
      </c>
      <c r="C865" s="2">
        <f t="shared" si="224"/>
        <v>96780.15</v>
      </c>
      <c r="D865" s="3">
        <f t="shared" si="225"/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4">
        <v>0</v>
      </c>
      <c r="L865" s="3">
        <v>0</v>
      </c>
      <c r="M865" s="9">
        <v>0</v>
      </c>
      <c r="N865" s="3">
        <f>M865*6600</f>
        <v>0</v>
      </c>
      <c r="O865" s="3">
        <v>0</v>
      </c>
      <c r="P865" s="3">
        <v>0</v>
      </c>
      <c r="Q865" s="3">
        <v>0</v>
      </c>
      <c r="R865" s="3">
        <f t="shared" ref="R865:R885" si="228">Q865*3200</f>
        <v>0</v>
      </c>
      <c r="S865" s="3">
        <v>0</v>
      </c>
      <c r="T865" s="9">
        <v>0</v>
      </c>
      <c r="U865" s="3">
        <v>96780.15</v>
      </c>
      <c r="V865" s="5" t="e">
        <f t="shared" si="226"/>
        <v>#DIV/0!</v>
      </c>
    </row>
    <row r="866" spans="1:258" ht="25.15" customHeight="1" x14ac:dyDescent="0.25">
      <c r="A866" s="49" t="s">
        <v>1634</v>
      </c>
      <c r="B866" s="23" t="s">
        <v>440</v>
      </c>
      <c r="C866" s="2">
        <f t="shared" si="224"/>
        <v>3100155.6</v>
      </c>
      <c r="D866" s="3">
        <f t="shared" si="225"/>
        <v>0</v>
      </c>
      <c r="E866" s="3">
        <v>0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10">
        <v>0</v>
      </c>
      <c r="L866" s="9">
        <v>0</v>
      </c>
      <c r="M866" s="9">
        <v>469.73</v>
      </c>
      <c r="N866" s="3">
        <v>3100155.6</v>
      </c>
      <c r="O866" s="9">
        <v>0</v>
      </c>
      <c r="P866" s="9">
        <v>0</v>
      </c>
      <c r="Q866" s="9">
        <v>0</v>
      </c>
      <c r="R866" s="3">
        <f t="shared" si="228"/>
        <v>0</v>
      </c>
      <c r="S866" s="9">
        <v>0</v>
      </c>
      <c r="T866" s="9">
        <v>0</v>
      </c>
      <c r="U866" s="9">
        <v>0</v>
      </c>
      <c r="V866" s="5">
        <f t="shared" si="226"/>
        <v>6599.8671577289078</v>
      </c>
    </row>
    <row r="867" spans="1:258" ht="25.15" customHeight="1" x14ac:dyDescent="0.25">
      <c r="A867" s="49" t="s">
        <v>1635</v>
      </c>
      <c r="B867" s="23" t="s">
        <v>608</v>
      </c>
      <c r="C867" s="2">
        <f t="shared" si="224"/>
        <v>1676632.2</v>
      </c>
      <c r="D867" s="3">
        <f t="shared" si="225"/>
        <v>0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4">
        <v>0</v>
      </c>
      <c r="L867" s="3">
        <v>0</v>
      </c>
      <c r="M867" s="3">
        <v>254.05</v>
      </c>
      <c r="N867" s="3">
        <v>1676632.2</v>
      </c>
      <c r="O867" s="3">
        <v>0</v>
      </c>
      <c r="P867" s="3">
        <v>0</v>
      </c>
      <c r="Q867" s="3">
        <v>0</v>
      </c>
      <c r="R867" s="3">
        <f t="shared" si="228"/>
        <v>0</v>
      </c>
      <c r="S867" s="3">
        <v>0</v>
      </c>
      <c r="T867" s="9">
        <v>0</v>
      </c>
      <c r="U867" s="3">
        <v>0</v>
      </c>
      <c r="V867" s="5">
        <f t="shared" si="226"/>
        <v>6599.615036410155</v>
      </c>
    </row>
    <row r="868" spans="1:258" ht="25.15" customHeight="1" x14ac:dyDescent="0.25">
      <c r="A868" s="49" t="s">
        <v>1636</v>
      </c>
      <c r="B868" s="20" t="s">
        <v>609</v>
      </c>
      <c r="C868" s="2">
        <f t="shared" si="224"/>
        <v>3399000</v>
      </c>
      <c r="D868" s="3">
        <f t="shared" si="225"/>
        <v>0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4">
        <v>0</v>
      </c>
      <c r="L868" s="3">
        <v>0</v>
      </c>
      <c r="M868" s="9">
        <v>515</v>
      </c>
      <c r="N868" s="3">
        <v>3399000</v>
      </c>
      <c r="O868" s="3">
        <v>0</v>
      </c>
      <c r="P868" s="3">
        <v>0</v>
      </c>
      <c r="Q868" s="3">
        <v>0</v>
      </c>
      <c r="R868" s="3">
        <f t="shared" si="228"/>
        <v>0</v>
      </c>
      <c r="S868" s="3">
        <v>0</v>
      </c>
      <c r="T868" s="9">
        <v>0</v>
      </c>
      <c r="U868" s="3">
        <v>0</v>
      </c>
      <c r="V868" s="5">
        <f t="shared" si="226"/>
        <v>6600</v>
      </c>
    </row>
    <row r="869" spans="1:258" ht="25.15" customHeight="1" x14ac:dyDescent="0.25">
      <c r="A869" s="49" t="s">
        <v>1637</v>
      </c>
      <c r="B869" s="20" t="s">
        <v>610</v>
      </c>
      <c r="C869" s="2">
        <f t="shared" si="224"/>
        <v>1671780</v>
      </c>
      <c r="D869" s="3">
        <f t="shared" si="225"/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10">
        <v>0</v>
      </c>
      <c r="L869" s="3">
        <v>0</v>
      </c>
      <c r="M869" s="3">
        <v>253.3</v>
      </c>
      <c r="N869" s="3">
        <v>1671780</v>
      </c>
      <c r="O869" s="3">
        <v>0</v>
      </c>
      <c r="P869" s="3">
        <v>0</v>
      </c>
      <c r="Q869" s="3">
        <v>0</v>
      </c>
      <c r="R869" s="3">
        <f t="shared" si="228"/>
        <v>0</v>
      </c>
      <c r="S869" s="3">
        <v>0</v>
      </c>
      <c r="T869" s="9">
        <v>0</v>
      </c>
      <c r="U869" s="3">
        <v>0</v>
      </c>
      <c r="V869" s="5">
        <f t="shared" si="226"/>
        <v>6600</v>
      </c>
    </row>
    <row r="870" spans="1:258" s="28" customFormat="1" ht="25.15" customHeight="1" x14ac:dyDescent="0.25">
      <c r="A870" s="49" t="s">
        <v>1638</v>
      </c>
      <c r="B870" s="20" t="s">
        <v>611</v>
      </c>
      <c r="C870" s="2">
        <f t="shared" si="224"/>
        <v>1463556.8</v>
      </c>
      <c r="D870" s="3">
        <f t="shared" si="225"/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10">
        <v>0</v>
      </c>
      <c r="L870" s="3">
        <v>0</v>
      </c>
      <c r="M870" s="3">
        <v>251.82</v>
      </c>
      <c r="N870" s="3">
        <v>1463556.8</v>
      </c>
      <c r="O870" s="3">
        <v>0</v>
      </c>
      <c r="P870" s="3">
        <v>0</v>
      </c>
      <c r="Q870" s="3">
        <v>0</v>
      </c>
      <c r="R870" s="3">
        <f t="shared" si="228"/>
        <v>0</v>
      </c>
      <c r="S870" s="3">
        <v>0</v>
      </c>
      <c r="T870" s="9">
        <v>0</v>
      </c>
      <c r="U870" s="3">
        <v>0</v>
      </c>
      <c r="V870" s="5">
        <f t="shared" si="226"/>
        <v>5811.9164482566912</v>
      </c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/>
      <c r="CT870" s="6"/>
      <c r="CU870" s="6"/>
      <c r="CV870" s="6"/>
      <c r="CW870" s="6"/>
      <c r="CX870" s="6"/>
      <c r="CY870" s="6"/>
      <c r="CZ870" s="6"/>
      <c r="DA870" s="6"/>
      <c r="DB870" s="6"/>
      <c r="DC870" s="6"/>
      <c r="DD870" s="6"/>
      <c r="DE870" s="6"/>
      <c r="DF870" s="6"/>
      <c r="DG870" s="6"/>
      <c r="DH870" s="6"/>
      <c r="DI870" s="6"/>
      <c r="DJ870" s="6"/>
      <c r="DK870" s="6"/>
      <c r="DL870" s="6"/>
      <c r="DM870" s="6"/>
      <c r="DN870" s="6"/>
      <c r="DO870" s="6"/>
      <c r="DP870" s="6"/>
      <c r="DQ870" s="6"/>
      <c r="DR870" s="6"/>
      <c r="DS870" s="6"/>
      <c r="DT870" s="6"/>
      <c r="DU870" s="6"/>
      <c r="DV870" s="6"/>
      <c r="DW870" s="6"/>
      <c r="DX870" s="6"/>
      <c r="DY870" s="6"/>
      <c r="DZ870" s="6"/>
      <c r="EA870" s="6"/>
      <c r="EB870" s="6"/>
      <c r="EC870" s="6"/>
      <c r="ED870" s="6"/>
      <c r="EE870" s="6"/>
      <c r="EF870" s="6"/>
      <c r="EG870" s="6"/>
      <c r="EH870" s="6"/>
      <c r="EI870" s="6"/>
      <c r="EJ870" s="6"/>
      <c r="EK870" s="6"/>
      <c r="EL870" s="6"/>
      <c r="EM870" s="6"/>
      <c r="EN870" s="6"/>
      <c r="EO870" s="6"/>
      <c r="EP870" s="6"/>
      <c r="EQ870" s="6"/>
      <c r="ER870" s="6"/>
      <c r="ES870" s="6"/>
      <c r="ET870" s="6"/>
      <c r="EU870" s="6"/>
      <c r="EV870" s="6"/>
      <c r="EW870" s="6"/>
      <c r="EX870" s="6"/>
      <c r="EY870" s="6"/>
      <c r="EZ870" s="6"/>
      <c r="FA870" s="6"/>
      <c r="FB870" s="6"/>
      <c r="FC870" s="6"/>
      <c r="FD870" s="6"/>
      <c r="FE870" s="6"/>
      <c r="FF870" s="6"/>
      <c r="FG870" s="6"/>
      <c r="FH870" s="6"/>
      <c r="FI870" s="6"/>
      <c r="FJ870" s="6"/>
      <c r="FK870" s="6"/>
      <c r="FL870" s="6"/>
      <c r="FM870" s="6"/>
      <c r="FN870" s="6"/>
      <c r="FO870" s="6"/>
      <c r="FP870" s="6"/>
      <c r="FQ870" s="6"/>
      <c r="FR870" s="6"/>
      <c r="FS870" s="6"/>
      <c r="FT870" s="6"/>
      <c r="FU870" s="6"/>
      <c r="FV870" s="6"/>
      <c r="FW870" s="6"/>
      <c r="FX870" s="6"/>
      <c r="FY870" s="6"/>
      <c r="FZ870" s="6"/>
      <c r="GA870" s="6"/>
      <c r="GB870" s="6"/>
      <c r="GC870" s="6"/>
      <c r="GD870" s="6"/>
      <c r="GE870" s="6"/>
      <c r="GF870" s="6"/>
      <c r="GG870" s="6"/>
      <c r="GH870" s="6"/>
      <c r="GI870" s="6"/>
      <c r="GJ870" s="6"/>
      <c r="GK870" s="6"/>
      <c r="GL870" s="6"/>
      <c r="GM870" s="6"/>
      <c r="GN870" s="6"/>
      <c r="GO870" s="6"/>
      <c r="GP870" s="6"/>
      <c r="GQ870" s="6"/>
      <c r="GR870" s="6"/>
      <c r="GS870" s="6"/>
      <c r="GT870" s="6"/>
      <c r="GU870" s="6"/>
      <c r="GV870" s="6"/>
      <c r="GW870" s="6"/>
      <c r="GX870" s="6"/>
      <c r="GY870" s="6"/>
      <c r="GZ870" s="6"/>
      <c r="HA870" s="6"/>
      <c r="HB870" s="6"/>
      <c r="HC870" s="6"/>
      <c r="HD870" s="6"/>
      <c r="HE870" s="6"/>
      <c r="HF870" s="6"/>
      <c r="HG870" s="6"/>
      <c r="HH870" s="6"/>
      <c r="HI870" s="6"/>
      <c r="HJ870" s="6"/>
      <c r="HK870" s="6"/>
      <c r="HL870" s="6"/>
      <c r="HM870" s="6"/>
      <c r="HN870" s="6"/>
      <c r="HO870" s="6"/>
      <c r="HP870" s="6"/>
      <c r="HQ870" s="6"/>
      <c r="HR870" s="6"/>
      <c r="HS870" s="6"/>
      <c r="HT870" s="6"/>
      <c r="HU870" s="6"/>
      <c r="HV870" s="6"/>
      <c r="HW870" s="6"/>
      <c r="HX870" s="6"/>
      <c r="HY870" s="6"/>
      <c r="HZ870" s="6"/>
      <c r="IA870" s="6"/>
      <c r="IB870" s="6"/>
      <c r="IC870" s="6"/>
      <c r="ID870" s="6"/>
      <c r="IE870" s="6"/>
      <c r="IF870" s="6"/>
      <c r="IG870" s="6"/>
      <c r="IH870" s="6"/>
      <c r="II870" s="6"/>
      <c r="IJ870" s="6"/>
      <c r="IK870" s="6"/>
      <c r="IL870" s="6"/>
      <c r="IM870" s="6"/>
      <c r="IN870" s="6"/>
      <c r="IO870" s="6"/>
      <c r="IP870" s="6"/>
      <c r="IQ870" s="6"/>
      <c r="IR870" s="6"/>
      <c r="IS870" s="6"/>
      <c r="IT870" s="6"/>
      <c r="IU870" s="6"/>
      <c r="IV870" s="6"/>
      <c r="IW870" s="6"/>
      <c r="IX870" s="6"/>
    </row>
    <row r="871" spans="1:258" ht="25.15" customHeight="1" x14ac:dyDescent="0.25">
      <c r="A871" s="49" t="s">
        <v>1639</v>
      </c>
      <c r="B871" s="20" t="s">
        <v>690</v>
      </c>
      <c r="C871" s="2">
        <f t="shared" si="224"/>
        <v>1517615.6</v>
      </c>
      <c r="D871" s="3">
        <f t="shared" si="225"/>
        <v>0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10">
        <v>0</v>
      </c>
      <c r="L871" s="3">
        <v>0</v>
      </c>
      <c r="M871" s="3">
        <v>257.35000000000002</v>
      </c>
      <c r="N871" s="3">
        <v>1517615.6</v>
      </c>
      <c r="O871" s="3">
        <v>0</v>
      </c>
      <c r="P871" s="3">
        <v>0</v>
      </c>
      <c r="Q871" s="3">
        <v>0</v>
      </c>
      <c r="R871" s="3">
        <f t="shared" si="228"/>
        <v>0</v>
      </c>
      <c r="S871" s="3">
        <v>0</v>
      </c>
      <c r="T871" s="9">
        <v>0</v>
      </c>
      <c r="U871" s="3">
        <v>0</v>
      </c>
      <c r="V871" s="5">
        <f t="shared" si="226"/>
        <v>5897.0880124344276</v>
      </c>
    </row>
    <row r="872" spans="1:258" ht="25.15" customHeight="1" x14ac:dyDescent="0.25">
      <c r="A872" s="49" t="s">
        <v>1640</v>
      </c>
      <c r="B872" s="20" t="s">
        <v>441</v>
      </c>
      <c r="C872" s="2">
        <f t="shared" si="224"/>
        <v>1534349.4</v>
      </c>
      <c r="D872" s="3">
        <f t="shared" si="225"/>
        <v>0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10">
        <v>0</v>
      </c>
      <c r="L872" s="9">
        <v>0</v>
      </c>
      <c r="M872" s="9">
        <v>232.5</v>
      </c>
      <c r="N872" s="3">
        <v>1534349.4</v>
      </c>
      <c r="O872" s="9">
        <v>0</v>
      </c>
      <c r="P872" s="9">
        <v>0</v>
      </c>
      <c r="Q872" s="9">
        <v>0</v>
      </c>
      <c r="R872" s="3">
        <f t="shared" si="228"/>
        <v>0</v>
      </c>
      <c r="S872" s="9">
        <v>0</v>
      </c>
      <c r="T872" s="9">
        <v>0</v>
      </c>
      <c r="U872" s="9">
        <v>0</v>
      </c>
      <c r="V872" s="5">
        <f t="shared" si="226"/>
        <v>6599.3522580645158</v>
      </c>
    </row>
    <row r="873" spans="1:258" s="27" customFormat="1" ht="24.6" customHeight="1" x14ac:dyDescent="0.25">
      <c r="A873" s="49" t="s">
        <v>1641</v>
      </c>
      <c r="B873" s="23" t="s">
        <v>691</v>
      </c>
      <c r="C873" s="2">
        <f t="shared" si="224"/>
        <v>7282710.5999999996</v>
      </c>
      <c r="D873" s="3">
        <f t="shared" si="225"/>
        <v>0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10">
        <v>0</v>
      </c>
      <c r="L873" s="3">
        <v>0</v>
      </c>
      <c r="M873" s="3">
        <v>1103.8800000000001</v>
      </c>
      <c r="N873" s="3">
        <v>7282710.5999999996</v>
      </c>
      <c r="O873" s="3">
        <v>0</v>
      </c>
      <c r="P873" s="3">
        <v>0</v>
      </c>
      <c r="Q873" s="3">
        <v>0</v>
      </c>
      <c r="R873" s="3">
        <f t="shared" si="228"/>
        <v>0</v>
      </c>
      <c r="S873" s="3">
        <v>0</v>
      </c>
      <c r="T873" s="9">
        <v>0</v>
      </c>
      <c r="U873" s="3">
        <v>0</v>
      </c>
      <c r="V873" s="5">
        <f t="shared" si="226"/>
        <v>6597.3752581802364</v>
      </c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  <c r="DQ873" s="6"/>
      <c r="DR873" s="6"/>
      <c r="DS873" s="6"/>
      <c r="DT873" s="6"/>
      <c r="DU873" s="6"/>
      <c r="DV873" s="6"/>
      <c r="DW873" s="6"/>
      <c r="DX873" s="6"/>
      <c r="DY873" s="6"/>
      <c r="DZ873" s="6"/>
      <c r="EA873" s="6"/>
      <c r="EB873" s="6"/>
      <c r="EC873" s="6"/>
      <c r="ED873" s="6"/>
      <c r="EE873" s="6"/>
      <c r="EF873" s="6"/>
      <c r="EG873" s="6"/>
      <c r="EH873" s="6"/>
      <c r="EI873" s="6"/>
      <c r="EJ873" s="6"/>
      <c r="EK873" s="6"/>
      <c r="EL873" s="6"/>
      <c r="EM873" s="6"/>
      <c r="EN873" s="6"/>
      <c r="EO873" s="6"/>
      <c r="EP873" s="6"/>
      <c r="EQ873" s="6"/>
      <c r="ER873" s="6"/>
      <c r="ES873" s="6"/>
      <c r="ET873" s="6"/>
      <c r="EU873" s="6"/>
      <c r="EV873" s="6"/>
      <c r="EW873" s="6"/>
      <c r="EX873" s="6"/>
      <c r="EY873" s="6"/>
      <c r="EZ873" s="6"/>
      <c r="FA873" s="6"/>
      <c r="FB873" s="6"/>
      <c r="FC873" s="6"/>
      <c r="FD873" s="6"/>
      <c r="FE873" s="6"/>
      <c r="FF873" s="6"/>
      <c r="FG873" s="6"/>
      <c r="FH873" s="6"/>
      <c r="FI873" s="6"/>
      <c r="FJ873" s="6"/>
      <c r="FK873" s="6"/>
      <c r="FL873" s="6"/>
      <c r="FM873" s="6"/>
      <c r="FN873" s="6"/>
      <c r="FO873" s="6"/>
      <c r="FP873" s="6"/>
      <c r="FQ873" s="6"/>
      <c r="FR873" s="6"/>
      <c r="FS873" s="6"/>
      <c r="FT873" s="6"/>
      <c r="FU873" s="6"/>
      <c r="FV873" s="6"/>
      <c r="FW873" s="6"/>
      <c r="FX873" s="6"/>
      <c r="FY873" s="6"/>
      <c r="FZ873" s="6"/>
      <c r="GA873" s="6"/>
      <c r="GB873" s="6"/>
      <c r="GC873" s="6"/>
      <c r="GD873" s="6"/>
      <c r="GE873" s="6"/>
      <c r="GF873" s="6"/>
      <c r="GG873" s="6"/>
      <c r="GH873" s="6"/>
      <c r="GI873" s="6"/>
      <c r="GJ873" s="6"/>
      <c r="GK873" s="6"/>
      <c r="GL873" s="6"/>
      <c r="GM873" s="6"/>
      <c r="GN873" s="6"/>
      <c r="GO873" s="6"/>
      <c r="GP873" s="6"/>
      <c r="GQ873" s="6"/>
      <c r="GR873" s="6"/>
      <c r="GS873" s="6"/>
      <c r="GT873" s="6"/>
      <c r="GU873" s="6"/>
      <c r="GV873" s="6"/>
      <c r="GW873" s="6"/>
      <c r="GX873" s="6"/>
      <c r="GY873" s="6"/>
      <c r="GZ873" s="6"/>
      <c r="HA873" s="6"/>
      <c r="HB873" s="6"/>
      <c r="HC873" s="6"/>
      <c r="HD873" s="6"/>
      <c r="HE873" s="6"/>
      <c r="HF873" s="6"/>
      <c r="HG873" s="6"/>
      <c r="HH873" s="6"/>
      <c r="HI873" s="6"/>
      <c r="HJ873" s="6"/>
      <c r="HK873" s="6"/>
      <c r="HL873" s="6"/>
      <c r="HM873" s="6"/>
      <c r="HN873" s="6"/>
      <c r="HO873" s="6"/>
      <c r="HP873" s="6"/>
      <c r="HQ873" s="6"/>
      <c r="HR873" s="6"/>
      <c r="HS873" s="6"/>
      <c r="HT873" s="6"/>
      <c r="HU873" s="6"/>
      <c r="HV873" s="6"/>
      <c r="HW873" s="6"/>
      <c r="HX873" s="6"/>
      <c r="HY873" s="6"/>
      <c r="HZ873" s="6"/>
      <c r="IA873" s="6"/>
      <c r="IB873" s="6"/>
      <c r="IC873" s="6"/>
      <c r="ID873" s="6"/>
      <c r="IE873" s="6"/>
      <c r="IF873" s="6"/>
      <c r="IG873" s="6"/>
      <c r="IH873" s="6"/>
      <c r="II873" s="6"/>
      <c r="IJ873" s="6"/>
      <c r="IK873" s="6"/>
      <c r="IL873" s="6"/>
      <c r="IM873" s="6"/>
      <c r="IN873" s="6"/>
      <c r="IO873" s="6"/>
      <c r="IP873" s="6"/>
      <c r="IQ873" s="6"/>
      <c r="IR873" s="6"/>
      <c r="IS873" s="6"/>
      <c r="IT873" s="6"/>
      <c r="IU873" s="6"/>
      <c r="IV873" s="6"/>
      <c r="IW873" s="6"/>
      <c r="IX873" s="6"/>
    </row>
    <row r="874" spans="1:258" ht="25.15" customHeight="1" x14ac:dyDescent="0.25">
      <c r="A874" s="49" t="s">
        <v>1642</v>
      </c>
      <c r="B874" s="20" t="s">
        <v>613</v>
      </c>
      <c r="C874" s="2">
        <f t="shared" si="224"/>
        <v>1722112.8</v>
      </c>
      <c r="D874" s="3">
        <f t="shared" si="225"/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4">
        <v>0</v>
      </c>
      <c r="L874" s="3">
        <v>0</v>
      </c>
      <c r="M874" s="3">
        <v>274</v>
      </c>
      <c r="N874" s="3">
        <v>1722112.8</v>
      </c>
      <c r="O874" s="3">
        <v>0</v>
      </c>
      <c r="P874" s="3">
        <v>0</v>
      </c>
      <c r="Q874" s="3">
        <v>0</v>
      </c>
      <c r="R874" s="3">
        <f t="shared" si="228"/>
        <v>0</v>
      </c>
      <c r="S874" s="3">
        <v>0</v>
      </c>
      <c r="T874" s="9">
        <v>0</v>
      </c>
      <c r="U874" s="3">
        <v>0</v>
      </c>
      <c r="V874" s="5">
        <f t="shared" si="226"/>
        <v>6285.0832116788324</v>
      </c>
    </row>
    <row r="875" spans="1:258" ht="25.15" customHeight="1" x14ac:dyDescent="0.25">
      <c r="A875" s="49" t="s">
        <v>1643</v>
      </c>
      <c r="B875" s="20" t="s">
        <v>614</v>
      </c>
      <c r="C875" s="2">
        <f t="shared" si="224"/>
        <v>1721250</v>
      </c>
      <c r="D875" s="3">
        <f t="shared" si="225"/>
        <v>0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4">
        <v>0</v>
      </c>
      <c r="L875" s="3">
        <v>0</v>
      </c>
      <c r="M875" s="3">
        <v>274</v>
      </c>
      <c r="N875" s="3">
        <v>1721250</v>
      </c>
      <c r="O875" s="3">
        <v>0</v>
      </c>
      <c r="P875" s="3">
        <v>0</v>
      </c>
      <c r="Q875" s="3">
        <v>0</v>
      </c>
      <c r="R875" s="3">
        <f t="shared" si="228"/>
        <v>0</v>
      </c>
      <c r="S875" s="3">
        <v>0</v>
      </c>
      <c r="T875" s="9">
        <v>0</v>
      </c>
      <c r="U875" s="3">
        <v>0</v>
      </c>
      <c r="V875" s="5">
        <f t="shared" si="226"/>
        <v>6281.9343065693429</v>
      </c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  <c r="BL875" s="28"/>
      <c r="BM875" s="28"/>
      <c r="BN875" s="28"/>
      <c r="BO875" s="28"/>
      <c r="BP875" s="28"/>
      <c r="BQ875" s="28"/>
      <c r="BR875" s="28"/>
      <c r="BS875" s="28"/>
      <c r="BT875" s="28"/>
      <c r="BU875" s="28"/>
      <c r="BV875" s="28"/>
      <c r="BW875" s="28"/>
      <c r="BX875" s="28"/>
      <c r="BY875" s="28"/>
      <c r="BZ875" s="28"/>
      <c r="CA875" s="28"/>
      <c r="CB875" s="28"/>
      <c r="CC875" s="28"/>
      <c r="CD875" s="28"/>
      <c r="CE875" s="28"/>
      <c r="CF875" s="28"/>
      <c r="CG875" s="28"/>
      <c r="CH875" s="28"/>
      <c r="CI875" s="28"/>
      <c r="CJ875" s="28"/>
      <c r="CK875" s="28"/>
      <c r="CL875" s="28"/>
      <c r="CM875" s="28"/>
      <c r="CN875" s="28"/>
      <c r="CO875" s="28"/>
      <c r="CP875" s="28"/>
      <c r="CQ875" s="28"/>
      <c r="CR875" s="28"/>
      <c r="CS875" s="28"/>
      <c r="CT875" s="28"/>
      <c r="CU875" s="28"/>
      <c r="CV875" s="28"/>
      <c r="CW875" s="28"/>
      <c r="CX875" s="28"/>
      <c r="CY875" s="28"/>
      <c r="CZ875" s="28"/>
      <c r="DA875" s="28"/>
      <c r="DB875" s="28"/>
      <c r="DC875" s="28"/>
      <c r="DD875" s="28"/>
      <c r="DE875" s="28"/>
      <c r="DF875" s="28"/>
      <c r="DG875" s="28"/>
      <c r="DH875" s="28"/>
      <c r="DI875" s="28"/>
      <c r="DJ875" s="28"/>
      <c r="DK875" s="28"/>
      <c r="DL875" s="28"/>
      <c r="DM875" s="28"/>
      <c r="DN875" s="28"/>
      <c r="DO875" s="28"/>
      <c r="DP875" s="28"/>
      <c r="DQ875" s="28"/>
      <c r="DR875" s="28"/>
      <c r="DS875" s="28"/>
      <c r="DT875" s="28"/>
      <c r="DU875" s="28"/>
      <c r="DV875" s="28"/>
      <c r="DW875" s="28"/>
      <c r="DX875" s="28"/>
      <c r="DY875" s="28"/>
      <c r="DZ875" s="28"/>
      <c r="EA875" s="28"/>
      <c r="EB875" s="28"/>
      <c r="EC875" s="28"/>
      <c r="ED875" s="28"/>
      <c r="EE875" s="28"/>
      <c r="EF875" s="28"/>
      <c r="EG875" s="28"/>
      <c r="EH875" s="28"/>
      <c r="EI875" s="28"/>
      <c r="EJ875" s="28"/>
      <c r="EK875" s="28"/>
      <c r="EL875" s="28"/>
      <c r="EM875" s="28"/>
      <c r="EN875" s="28"/>
      <c r="EO875" s="28"/>
      <c r="EP875" s="28"/>
      <c r="EQ875" s="28"/>
      <c r="ER875" s="28"/>
      <c r="ES875" s="28"/>
      <c r="ET875" s="28"/>
      <c r="EU875" s="28"/>
      <c r="EV875" s="28"/>
      <c r="EW875" s="28"/>
      <c r="EX875" s="28"/>
      <c r="EY875" s="28"/>
      <c r="EZ875" s="28"/>
      <c r="FA875" s="28"/>
      <c r="FB875" s="28"/>
      <c r="FC875" s="28"/>
      <c r="FD875" s="28"/>
      <c r="FE875" s="28"/>
      <c r="FF875" s="28"/>
      <c r="FG875" s="28"/>
      <c r="FH875" s="28"/>
      <c r="FI875" s="28"/>
      <c r="FJ875" s="28"/>
      <c r="FK875" s="28"/>
      <c r="FL875" s="28"/>
      <c r="FM875" s="28"/>
      <c r="FN875" s="28"/>
      <c r="FO875" s="28"/>
      <c r="FP875" s="28"/>
      <c r="FQ875" s="28"/>
      <c r="FR875" s="28"/>
      <c r="FS875" s="28"/>
      <c r="FT875" s="28"/>
      <c r="FU875" s="28"/>
      <c r="FV875" s="28"/>
      <c r="FW875" s="28"/>
      <c r="FX875" s="28"/>
      <c r="FY875" s="28"/>
      <c r="FZ875" s="28"/>
      <c r="GA875" s="28"/>
      <c r="GB875" s="28"/>
      <c r="GC875" s="28"/>
      <c r="GD875" s="28"/>
      <c r="GE875" s="28"/>
      <c r="GF875" s="28"/>
      <c r="GG875" s="28"/>
      <c r="GH875" s="28"/>
      <c r="GI875" s="28"/>
      <c r="GJ875" s="28"/>
      <c r="GK875" s="28"/>
      <c r="GL875" s="28"/>
      <c r="GM875" s="28"/>
      <c r="GN875" s="28"/>
      <c r="GO875" s="28"/>
      <c r="GP875" s="28"/>
      <c r="GQ875" s="28"/>
      <c r="GR875" s="28"/>
      <c r="GS875" s="28"/>
      <c r="GT875" s="28"/>
      <c r="GU875" s="28"/>
      <c r="GV875" s="28"/>
      <c r="GW875" s="28"/>
      <c r="GX875" s="28"/>
      <c r="GY875" s="28"/>
      <c r="GZ875" s="28"/>
      <c r="HA875" s="28"/>
      <c r="HB875" s="28"/>
      <c r="HC875" s="28"/>
      <c r="HD875" s="28"/>
      <c r="HE875" s="28"/>
      <c r="HF875" s="28"/>
      <c r="HG875" s="28"/>
      <c r="HH875" s="28"/>
      <c r="HI875" s="28"/>
      <c r="HJ875" s="28"/>
      <c r="HK875" s="28"/>
      <c r="HL875" s="28"/>
      <c r="HM875" s="28"/>
      <c r="HN875" s="28"/>
      <c r="HO875" s="28"/>
      <c r="HP875" s="28"/>
      <c r="HQ875" s="28"/>
      <c r="HR875" s="28"/>
      <c r="HS875" s="28"/>
      <c r="HT875" s="28"/>
      <c r="HU875" s="28"/>
      <c r="HV875" s="28"/>
      <c r="HW875" s="28"/>
      <c r="HX875" s="28"/>
      <c r="HY875" s="28"/>
      <c r="HZ875" s="28"/>
      <c r="IA875" s="28"/>
      <c r="IB875" s="28"/>
      <c r="IC875" s="28"/>
      <c r="ID875" s="28"/>
      <c r="IE875" s="28"/>
      <c r="IF875" s="28"/>
      <c r="IG875" s="28"/>
      <c r="IH875" s="28"/>
      <c r="II875" s="28"/>
      <c r="IJ875" s="28"/>
      <c r="IK875" s="28"/>
      <c r="IL875" s="28"/>
      <c r="IM875" s="28"/>
      <c r="IN875" s="28"/>
      <c r="IO875" s="28"/>
      <c r="IP875" s="28"/>
      <c r="IQ875" s="28"/>
      <c r="IR875" s="28"/>
      <c r="IS875" s="28"/>
      <c r="IT875" s="28"/>
      <c r="IU875" s="28"/>
      <c r="IV875" s="28"/>
      <c r="IW875" s="28"/>
      <c r="IX875" s="28"/>
    </row>
    <row r="876" spans="1:258" s="28" customFormat="1" ht="25.15" customHeight="1" x14ac:dyDescent="0.25">
      <c r="A876" s="49" t="s">
        <v>1644</v>
      </c>
      <c r="B876" s="20" t="s">
        <v>615</v>
      </c>
      <c r="C876" s="2">
        <f t="shared" si="224"/>
        <v>1706706</v>
      </c>
      <c r="D876" s="3">
        <f t="shared" si="225"/>
        <v>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  <c r="K876" s="4">
        <v>0</v>
      </c>
      <c r="L876" s="3">
        <v>0</v>
      </c>
      <c r="M876" s="3">
        <v>265</v>
      </c>
      <c r="N876" s="3">
        <v>1706706</v>
      </c>
      <c r="O876" s="3">
        <v>0</v>
      </c>
      <c r="P876" s="3">
        <v>0</v>
      </c>
      <c r="Q876" s="3">
        <v>0</v>
      </c>
      <c r="R876" s="3">
        <f t="shared" si="228"/>
        <v>0</v>
      </c>
      <c r="S876" s="3">
        <v>0</v>
      </c>
      <c r="T876" s="9">
        <v>0</v>
      </c>
      <c r="U876" s="3">
        <v>0</v>
      </c>
      <c r="V876" s="5">
        <f t="shared" si="226"/>
        <v>6440.4</v>
      </c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  <c r="DQ876" s="6"/>
      <c r="DR876" s="6"/>
      <c r="DS876" s="6"/>
      <c r="DT876" s="6"/>
      <c r="DU876" s="6"/>
      <c r="DV876" s="6"/>
      <c r="DW876" s="6"/>
      <c r="DX876" s="6"/>
      <c r="DY876" s="6"/>
      <c r="DZ876" s="6"/>
      <c r="EA876" s="6"/>
      <c r="EB876" s="6"/>
      <c r="EC876" s="6"/>
      <c r="ED876" s="6"/>
      <c r="EE876" s="6"/>
      <c r="EF876" s="6"/>
      <c r="EG876" s="6"/>
      <c r="EH876" s="6"/>
      <c r="EI876" s="6"/>
      <c r="EJ876" s="6"/>
      <c r="EK876" s="6"/>
      <c r="EL876" s="6"/>
      <c r="EM876" s="6"/>
      <c r="EN876" s="6"/>
      <c r="EO876" s="6"/>
      <c r="EP876" s="6"/>
      <c r="EQ876" s="6"/>
      <c r="ER876" s="6"/>
      <c r="ES876" s="6"/>
      <c r="ET876" s="6"/>
      <c r="EU876" s="6"/>
      <c r="EV876" s="6"/>
      <c r="EW876" s="6"/>
      <c r="EX876" s="6"/>
      <c r="EY876" s="6"/>
      <c r="EZ876" s="6"/>
      <c r="FA876" s="6"/>
      <c r="FB876" s="6"/>
      <c r="FC876" s="6"/>
      <c r="FD876" s="6"/>
      <c r="FE876" s="6"/>
      <c r="FF876" s="6"/>
      <c r="FG876" s="6"/>
      <c r="FH876" s="6"/>
      <c r="FI876" s="6"/>
      <c r="FJ876" s="6"/>
      <c r="FK876" s="6"/>
      <c r="FL876" s="6"/>
      <c r="FM876" s="6"/>
      <c r="FN876" s="6"/>
      <c r="FO876" s="6"/>
      <c r="FP876" s="6"/>
      <c r="FQ876" s="6"/>
      <c r="FR876" s="6"/>
      <c r="FS876" s="6"/>
      <c r="FT876" s="6"/>
      <c r="FU876" s="6"/>
      <c r="FV876" s="6"/>
      <c r="FW876" s="6"/>
      <c r="FX876" s="6"/>
      <c r="FY876" s="6"/>
      <c r="FZ876" s="6"/>
      <c r="GA876" s="6"/>
      <c r="GB876" s="6"/>
      <c r="GC876" s="6"/>
      <c r="GD876" s="6"/>
      <c r="GE876" s="6"/>
      <c r="GF876" s="6"/>
      <c r="GG876" s="6"/>
      <c r="GH876" s="6"/>
      <c r="GI876" s="6"/>
      <c r="GJ876" s="6"/>
      <c r="GK876" s="6"/>
      <c r="GL876" s="6"/>
      <c r="GM876" s="6"/>
      <c r="GN876" s="6"/>
      <c r="GO876" s="6"/>
      <c r="GP876" s="6"/>
      <c r="GQ876" s="6"/>
      <c r="GR876" s="6"/>
      <c r="GS876" s="6"/>
      <c r="GT876" s="6"/>
      <c r="GU876" s="6"/>
      <c r="GV876" s="6"/>
      <c r="GW876" s="6"/>
      <c r="GX876" s="6"/>
      <c r="GY876" s="6"/>
      <c r="GZ876" s="6"/>
      <c r="HA876" s="6"/>
      <c r="HB876" s="6"/>
      <c r="HC876" s="6"/>
      <c r="HD876" s="6"/>
      <c r="HE876" s="6"/>
      <c r="HF876" s="6"/>
      <c r="HG876" s="6"/>
      <c r="HH876" s="6"/>
      <c r="HI876" s="6"/>
      <c r="HJ876" s="6"/>
      <c r="HK876" s="6"/>
      <c r="HL876" s="6"/>
      <c r="HM876" s="6"/>
      <c r="HN876" s="6"/>
      <c r="HO876" s="6"/>
      <c r="HP876" s="6"/>
      <c r="HQ876" s="6"/>
      <c r="HR876" s="6"/>
      <c r="HS876" s="6"/>
      <c r="HT876" s="6"/>
      <c r="HU876" s="6"/>
      <c r="HV876" s="6"/>
      <c r="HW876" s="6"/>
      <c r="HX876" s="6"/>
      <c r="HY876" s="6"/>
      <c r="HZ876" s="6"/>
      <c r="IA876" s="6"/>
      <c r="IB876" s="6"/>
      <c r="IC876" s="6"/>
      <c r="ID876" s="6"/>
      <c r="IE876" s="6"/>
      <c r="IF876" s="6"/>
      <c r="IG876" s="6"/>
      <c r="IH876" s="6"/>
      <c r="II876" s="6"/>
      <c r="IJ876" s="6"/>
      <c r="IK876" s="6"/>
      <c r="IL876" s="6"/>
      <c r="IM876" s="6"/>
      <c r="IN876" s="6"/>
      <c r="IO876" s="6"/>
      <c r="IP876" s="6"/>
      <c r="IQ876" s="6"/>
      <c r="IR876" s="6"/>
      <c r="IS876" s="6"/>
      <c r="IT876" s="6"/>
      <c r="IU876" s="6"/>
      <c r="IV876" s="6"/>
      <c r="IW876" s="6"/>
      <c r="IX876" s="6"/>
    </row>
    <row r="877" spans="1:258" ht="25.15" customHeight="1" x14ac:dyDescent="0.25">
      <c r="A877" s="49" t="s">
        <v>1645</v>
      </c>
      <c r="B877" s="20" t="s">
        <v>616</v>
      </c>
      <c r="C877" s="2">
        <f t="shared" si="224"/>
        <v>1682576.4</v>
      </c>
      <c r="D877" s="3">
        <f t="shared" si="225"/>
        <v>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4">
        <v>0</v>
      </c>
      <c r="L877" s="3">
        <v>0</v>
      </c>
      <c r="M877" s="3">
        <v>261.14</v>
      </c>
      <c r="N877" s="3">
        <v>1682576.4</v>
      </c>
      <c r="O877" s="3">
        <v>0</v>
      </c>
      <c r="P877" s="3">
        <v>0</v>
      </c>
      <c r="Q877" s="3">
        <v>0</v>
      </c>
      <c r="R877" s="3">
        <f t="shared" si="228"/>
        <v>0</v>
      </c>
      <c r="S877" s="3">
        <v>0</v>
      </c>
      <c r="T877" s="9">
        <v>0</v>
      </c>
      <c r="U877" s="3">
        <v>0</v>
      </c>
      <c r="V877" s="5">
        <f t="shared" si="226"/>
        <v>6443.1967526997014</v>
      </c>
    </row>
    <row r="878" spans="1:258" ht="25.15" customHeight="1" x14ac:dyDescent="0.25">
      <c r="A878" s="49" t="s">
        <v>1646</v>
      </c>
      <c r="B878" s="20" t="s">
        <v>617</v>
      </c>
      <c r="C878" s="2">
        <f t="shared" si="224"/>
        <v>1733958</v>
      </c>
      <c r="D878" s="3">
        <f t="shared" si="225"/>
        <v>0</v>
      </c>
      <c r="E878" s="3">
        <v>0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4">
        <v>0</v>
      </c>
      <c r="L878" s="3">
        <v>0</v>
      </c>
      <c r="M878" s="3">
        <v>266</v>
      </c>
      <c r="N878" s="3">
        <v>1733958</v>
      </c>
      <c r="O878" s="3">
        <v>0</v>
      </c>
      <c r="P878" s="3">
        <v>0</v>
      </c>
      <c r="Q878" s="3">
        <v>0</v>
      </c>
      <c r="R878" s="3">
        <f t="shared" si="228"/>
        <v>0</v>
      </c>
      <c r="S878" s="3">
        <v>0</v>
      </c>
      <c r="T878" s="9">
        <v>0</v>
      </c>
      <c r="U878" s="3">
        <v>0</v>
      </c>
      <c r="V878" s="5">
        <f t="shared" si="226"/>
        <v>6518.6390977443607</v>
      </c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  <c r="BL878" s="27"/>
      <c r="BM878" s="27"/>
      <c r="BN878" s="27"/>
      <c r="BO878" s="27"/>
      <c r="BP878" s="27"/>
      <c r="BQ878" s="27"/>
      <c r="BR878" s="27"/>
      <c r="BS878" s="27"/>
      <c r="BT878" s="27"/>
      <c r="BU878" s="27"/>
      <c r="BV878" s="27"/>
      <c r="BW878" s="27"/>
      <c r="BX878" s="27"/>
      <c r="BY878" s="27"/>
      <c r="BZ878" s="27"/>
      <c r="CA878" s="27"/>
      <c r="CB878" s="27"/>
      <c r="CC878" s="27"/>
      <c r="CD878" s="27"/>
      <c r="CE878" s="27"/>
      <c r="CF878" s="27"/>
      <c r="CG878" s="27"/>
      <c r="CH878" s="27"/>
      <c r="CI878" s="27"/>
      <c r="CJ878" s="27"/>
      <c r="CK878" s="27"/>
      <c r="CL878" s="27"/>
      <c r="CM878" s="27"/>
      <c r="CN878" s="27"/>
      <c r="CO878" s="27"/>
      <c r="CP878" s="27"/>
      <c r="CQ878" s="27"/>
      <c r="CR878" s="27"/>
      <c r="CS878" s="27"/>
      <c r="CT878" s="27"/>
      <c r="CU878" s="27"/>
      <c r="CV878" s="27"/>
      <c r="CW878" s="27"/>
      <c r="CX878" s="27"/>
      <c r="CY878" s="27"/>
      <c r="CZ878" s="27"/>
      <c r="DA878" s="27"/>
      <c r="DB878" s="27"/>
      <c r="DC878" s="27"/>
      <c r="DD878" s="27"/>
      <c r="DE878" s="27"/>
      <c r="DF878" s="27"/>
      <c r="DG878" s="27"/>
      <c r="DH878" s="27"/>
      <c r="DI878" s="27"/>
      <c r="DJ878" s="27"/>
      <c r="DK878" s="27"/>
      <c r="DL878" s="27"/>
      <c r="DM878" s="27"/>
      <c r="DN878" s="27"/>
      <c r="DO878" s="27"/>
      <c r="DP878" s="27"/>
      <c r="DQ878" s="27"/>
      <c r="DR878" s="27"/>
      <c r="DS878" s="27"/>
      <c r="DT878" s="27"/>
      <c r="DU878" s="27"/>
      <c r="DV878" s="27"/>
      <c r="DW878" s="27"/>
      <c r="DX878" s="27"/>
      <c r="DY878" s="27"/>
      <c r="DZ878" s="27"/>
      <c r="EA878" s="27"/>
      <c r="EB878" s="27"/>
      <c r="EC878" s="27"/>
      <c r="ED878" s="27"/>
      <c r="EE878" s="27"/>
      <c r="EF878" s="27"/>
      <c r="EG878" s="27"/>
      <c r="EH878" s="27"/>
      <c r="EI878" s="27"/>
      <c r="EJ878" s="27"/>
      <c r="EK878" s="27"/>
      <c r="EL878" s="27"/>
      <c r="EM878" s="27"/>
      <c r="EN878" s="27"/>
      <c r="EO878" s="27"/>
      <c r="EP878" s="27"/>
      <c r="EQ878" s="27"/>
      <c r="ER878" s="27"/>
      <c r="ES878" s="27"/>
      <c r="ET878" s="27"/>
      <c r="EU878" s="27"/>
      <c r="EV878" s="27"/>
      <c r="EW878" s="27"/>
      <c r="EX878" s="27"/>
      <c r="EY878" s="27"/>
      <c r="EZ878" s="27"/>
      <c r="FA878" s="27"/>
      <c r="FB878" s="27"/>
      <c r="FC878" s="27"/>
      <c r="FD878" s="27"/>
      <c r="FE878" s="27"/>
      <c r="FF878" s="27"/>
      <c r="FG878" s="27"/>
      <c r="FH878" s="27"/>
      <c r="FI878" s="27"/>
      <c r="FJ878" s="27"/>
      <c r="FK878" s="27"/>
      <c r="FL878" s="27"/>
      <c r="FM878" s="27"/>
      <c r="FN878" s="27"/>
      <c r="FO878" s="27"/>
      <c r="FP878" s="27"/>
      <c r="FQ878" s="27"/>
      <c r="FR878" s="27"/>
      <c r="FS878" s="27"/>
      <c r="FT878" s="27"/>
      <c r="FU878" s="27"/>
      <c r="FV878" s="27"/>
      <c r="FW878" s="27"/>
      <c r="FX878" s="27"/>
      <c r="FY878" s="27"/>
      <c r="FZ878" s="27"/>
      <c r="GA878" s="27"/>
      <c r="GB878" s="27"/>
      <c r="GC878" s="27"/>
      <c r="GD878" s="27"/>
      <c r="GE878" s="27"/>
      <c r="GF878" s="27"/>
      <c r="GG878" s="27"/>
      <c r="GH878" s="27"/>
      <c r="GI878" s="27"/>
      <c r="GJ878" s="27"/>
      <c r="GK878" s="27"/>
      <c r="GL878" s="27"/>
      <c r="GM878" s="27"/>
      <c r="GN878" s="27"/>
      <c r="GO878" s="27"/>
      <c r="GP878" s="27"/>
      <c r="GQ878" s="27"/>
      <c r="GR878" s="27"/>
      <c r="GS878" s="27"/>
      <c r="GT878" s="27"/>
      <c r="GU878" s="27"/>
      <c r="GV878" s="27"/>
      <c r="GW878" s="27"/>
      <c r="GX878" s="27"/>
      <c r="GY878" s="27"/>
      <c r="GZ878" s="27"/>
      <c r="HA878" s="27"/>
      <c r="HB878" s="27"/>
      <c r="HC878" s="27"/>
      <c r="HD878" s="27"/>
      <c r="HE878" s="27"/>
      <c r="HF878" s="27"/>
      <c r="HG878" s="27"/>
      <c r="HH878" s="27"/>
      <c r="HI878" s="27"/>
      <c r="HJ878" s="27"/>
      <c r="HK878" s="27"/>
      <c r="HL878" s="27"/>
      <c r="HM878" s="27"/>
      <c r="HN878" s="27"/>
      <c r="HO878" s="27"/>
      <c r="HP878" s="27"/>
      <c r="HQ878" s="27"/>
      <c r="HR878" s="27"/>
      <c r="HS878" s="27"/>
      <c r="HT878" s="27"/>
      <c r="HU878" s="27"/>
      <c r="HV878" s="27"/>
      <c r="HW878" s="27"/>
      <c r="HX878" s="27"/>
      <c r="HY878" s="27"/>
      <c r="HZ878" s="27"/>
      <c r="IA878" s="27"/>
      <c r="IB878" s="27"/>
      <c r="IC878" s="27"/>
      <c r="ID878" s="27"/>
      <c r="IE878" s="27"/>
      <c r="IF878" s="27"/>
      <c r="IG878" s="27"/>
      <c r="IH878" s="27"/>
      <c r="II878" s="27"/>
      <c r="IJ878" s="27"/>
      <c r="IK878" s="27"/>
      <c r="IL878" s="27"/>
      <c r="IM878" s="27"/>
      <c r="IN878" s="27"/>
      <c r="IO878" s="27"/>
      <c r="IP878" s="27"/>
      <c r="IQ878" s="27"/>
      <c r="IR878" s="27"/>
      <c r="IS878" s="27"/>
      <c r="IT878" s="27"/>
      <c r="IU878" s="27"/>
      <c r="IV878" s="27"/>
      <c r="IW878" s="27"/>
      <c r="IX878" s="27"/>
    </row>
    <row r="879" spans="1:258" ht="25.15" customHeight="1" x14ac:dyDescent="0.25">
      <c r="A879" s="49" t="s">
        <v>1647</v>
      </c>
      <c r="B879" s="20" t="s">
        <v>618</v>
      </c>
      <c r="C879" s="2">
        <f t="shared" si="224"/>
        <v>1704721.2</v>
      </c>
      <c r="D879" s="3">
        <f t="shared" si="225"/>
        <v>0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4">
        <v>0</v>
      </c>
      <c r="L879" s="3">
        <v>0</v>
      </c>
      <c r="M879" s="3">
        <v>266.49</v>
      </c>
      <c r="N879" s="3">
        <v>1704721.2</v>
      </c>
      <c r="O879" s="3">
        <v>0</v>
      </c>
      <c r="P879" s="3">
        <v>0</v>
      </c>
      <c r="Q879" s="3">
        <v>0</v>
      </c>
      <c r="R879" s="3">
        <f t="shared" si="228"/>
        <v>0</v>
      </c>
      <c r="S879" s="3">
        <v>0</v>
      </c>
      <c r="T879" s="9">
        <v>0</v>
      </c>
      <c r="U879" s="3">
        <v>0</v>
      </c>
      <c r="V879" s="5">
        <f t="shared" si="226"/>
        <v>6396.9424743892823</v>
      </c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  <c r="BL879" s="27"/>
      <c r="BM879" s="27"/>
      <c r="BN879" s="27"/>
      <c r="BO879" s="27"/>
      <c r="BP879" s="27"/>
      <c r="BQ879" s="27"/>
      <c r="BR879" s="27"/>
      <c r="BS879" s="27"/>
      <c r="BT879" s="27"/>
      <c r="BU879" s="27"/>
      <c r="BV879" s="27"/>
      <c r="BW879" s="27"/>
      <c r="BX879" s="27"/>
      <c r="BY879" s="27"/>
      <c r="BZ879" s="27"/>
      <c r="CA879" s="27"/>
      <c r="CB879" s="27"/>
      <c r="CC879" s="27"/>
      <c r="CD879" s="27"/>
      <c r="CE879" s="27"/>
      <c r="CF879" s="27"/>
      <c r="CG879" s="27"/>
      <c r="CH879" s="27"/>
      <c r="CI879" s="27"/>
      <c r="CJ879" s="27"/>
      <c r="CK879" s="27"/>
      <c r="CL879" s="27"/>
      <c r="CM879" s="27"/>
      <c r="CN879" s="27"/>
      <c r="CO879" s="27"/>
      <c r="CP879" s="27"/>
      <c r="CQ879" s="27"/>
      <c r="CR879" s="27"/>
      <c r="CS879" s="27"/>
      <c r="CT879" s="27"/>
      <c r="CU879" s="27"/>
      <c r="CV879" s="27"/>
      <c r="CW879" s="27"/>
      <c r="CX879" s="27"/>
      <c r="CY879" s="27"/>
      <c r="CZ879" s="27"/>
      <c r="DA879" s="27"/>
      <c r="DB879" s="27"/>
      <c r="DC879" s="27"/>
      <c r="DD879" s="27"/>
      <c r="DE879" s="27"/>
      <c r="DF879" s="27"/>
      <c r="DG879" s="27"/>
      <c r="DH879" s="27"/>
      <c r="DI879" s="27"/>
      <c r="DJ879" s="27"/>
      <c r="DK879" s="27"/>
      <c r="DL879" s="27"/>
      <c r="DM879" s="27"/>
      <c r="DN879" s="27"/>
      <c r="DO879" s="27"/>
      <c r="DP879" s="27"/>
      <c r="DQ879" s="27"/>
      <c r="DR879" s="27"/>
      <c r="DS879" s="27"/>
      <c r="DT879" s="27"/>
      <c r="DU879" s="27"/>
      <c r="DV879" s="27"/>
      <c r="DW879" s="27"/>
      <c r="DX879" s="27"/>
      <c r="DY879" s="27"/>
      <c r="DZ879" s="27"/>
      <c r="EA879" s="27"/>
      <c r="EB879" s="27"/>
      <c r="EC879" s="27"/>
      <c r="ED879" s="27"/>
      <c r="EE879" s="27"/>
      <c r="EF879" s="27"/>
      <c r="EG879" s="27"/>
      <c r="EH879" s="27"/>
      <c r="EI879" s="27"/>
      <c r="EJ879" s="27"/>
      <c r="EK879" s="27"/>
      <c r="EL879" s="27"/>
      <c r="EM879" s="27"/>
      <c r="EN879" s="27"/>
      <c r="EO879" s="27"/>
      <c r="EP879" s="27"/>
      <c r="EQ879" s="27"/>
      <c r="ER879" s="27"/>
      <c r="ES879" s="27"/>
      <c r="ET879" s="27"/>
      <c r="EU879" s="27"/>
      <c r="EV879" s="27"/>
      <c r="EW879" s="27"/>
      <c r="EX879" s="27"/>
      <c r="EY879" s="27"/>
      <c r="EZ879" s="27"/>
      <c r="FA879" s="27"/>
      <c r="FB879" s="27"/>
      <c r="FC879" s="27"/>
      <c r="FD879" s="27"/>
      <c r="FE879" s="27"/>
      <c r="FF879" s="27"/>
      <c r="FG879" s="27"/>
      <c r="FH879" s="27"/>
      <c r="FI879" s="27"/>
      <c r="FJ879" s="27"/>
      <c r="FK879" s="27"/>
      <c r="FL879" s="27"/>
      <c r="FM879" s="27"/>
      <c r="FN879" s="27"/>
      <c r="FO879" s="27"/>
      <c r="FP879" s="27"/>
      <c r="FQ879" s="27"/>
      <c r="FR879" s="27"/>
      <c r="FS879" s="27"/>
      <c r="FT879" s="27"/>
      <c r="FU879" s="27"/>
      <c r="FV879" s="27"/>
      <c r="FW879" s="27"/>
      <c r="FX879" s="27"/>
      <c r="FY879" s="27"/>
      <c r="FZ879" s="27"/>
      <c r="GA879" s="27"/>
      <c r="GB879" s="27"/>
      <c r="GC879" s="27"/>
      <c r="GD879" s="27"/>
      <c r="GE879" s="27"/>
      <c r="GF879" s="27"/>
      <c r="GG879" s="27"/>
      <c r="GH879" s="27"/>
      <c r="GI879" s="27"/>
      <c r="GJ879" s="27"/>
      <c r="GK879" s="27"/>
      <c r="GL879" s="27"/>
      <c r="GM879" s="27"/>
      <c r="GN879" s="27"/>
      <c r="GO879" s="27"/>
      <c r="GP879" s="27"/>
      <c r="GQ879" s="27"/>
      <c r="GR879" s="27"/>
      <c r="GS879" s="27"/>
      <c r="GT879" s="27"/>
      <c r="GU879" s="27"/>
      <c r="GV879" s="27"/>
      <c r="GW879" s="27"/>
      <c r="GX879" s="27"/>
      <c r="GY879" s="27"/>
      <c r="GZ879" s="27"/>
      <c r="HA879" s="27"/>
      <c r="HB879" s="27"/>
      <c r="HC879" s="27"/>
      <c r="HD879" s="27"/>
      <c r="HE879" s="27"/>
      <c r="HF879" s="27"/>
      <c r="HG879" s="27"/>
      <c r="HH879" s="27"/>
      <c r="HI879" s="27"/>
      <c r="HJ879" s="27"/>
      <c r="HK879" s="27"/>
      <c r="HL879" s="27"/>
      <c r="HM879" s="27"/>
      <c r="HN879" s="27"/>
      <c r="HO879" s="27"/>
      <c r="HP879" s="27"/>
      <c r="HQ879" s="27"/>
      <c r="HR879" s="27"/>
      <c r="HS879" s="27"/>
      <c r="HT879" s="27"/>
      <c r="HU879" s="27"/>
      <c r="HV879" s="27"/>
      <c r="HW879" s="27"/>
      <c r="HX879" s="27"/>
      <c r="HY879" s="27"/>
      <c r="HZ879" s="27"/>
      <c r="IA879" s="27"/>
      <c r="IB879" s="27"/>
      <c r="IC879" s="27"/>
      <c r="ID879" s="27"/>
      <c r="IE879" s="27"/>
      <c r="IF879" s="27"/>
      <c r="IG879" s="27"/>
      <c r="IH879" s="27"/>
      <c r="II879" s="27"/>
      <c r="IJ879" s="27"/>
      <c r="IK879" s="27"/>
      <c r="IL879" s="27"/>
      <c r="IM879" s="27"/>
      <c r="IN879" s="27"/>
      <c r="IO879" s="27"/>
      <c r="IP879" s="27"/>
      <c r="IQ879" s="27"/>
      <c r="IR879" s="27"/>
      <c r="IS879" s="27"/>
      <c r="IT879" s="27"/>
      <c r="IU879" s="27"/>
      <c r="IV879" s="27"/>
      <c r="IW879" s="27"/>
      <c r="IX879" s="27"/>
    </row>
    <row r="880" spans="1:258" ht="25.15" customHeight="1" x14ac:dyDescent="0.25">
      <c r="A880" s="49" t="s">
        <v>1648</v>
      </c>
      <c r="B880" s="20" t="s">
        <v>692</v>
      </c>
      <c r="C880" s="2">
        <f t="shared" si="224"/>
        <v>3960124.6</v>
      </c>
      <c r="D880" s="3">
        <f t="shared" si="225"/>
        <v>0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  <c r="K880" s="4">
        <v>0</v>
      </c>
      <c r="L880" s="3">
        <v>0</v>
      </c>
      <c r="M880" s="9">
        <v>640</v>
      </c>
      <c r="N880" s="3">
        <v>3960124.6</v>
      </c>
      <c r="O880" s="3">
        <v>0</v>
      </c>
      <c r="P880" s="3">
        <v>0</v>
      </c>
      <c r="Q880" s="3">
        <v>0</v>
      </c>
      <c r="R880" s="3">
        <f t="shared" si="228"/>
        <v>0</v>
      </c>
      <c r="S880" s="3">
        <v>0</v>
      </c>
      <c r="T880" s="9">
        <v>0</v>
      </c>
      <c r="U880" s="3">
        <v>0</v>
      </c>
      <c r="V880" s="5">
        <f t="shared" si="226"/>
        <v>6187.6946875000003</v>
      </c>
    </row>
    <row r="881" spans="1:258" ht="25.15" customHeight="1" x14ac:dyDescent="0.25">
      <c r="A881" s="49" t="s">
        <v>1649</v>
      </c>
      <c r="B881" s="20" t="s">
        <v>619</v>
      </c>
      <c r="C881" s="2">
        <f t="shared" si="224"/>
        <v>1614701</v>
      </c>
      <c r="D881" s="3">
        <f t="shared" si="225"/>
        <v>0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  <c r="K881" s="4">
        <v>0</v>
      </c>
      <c r="L881" s="3">
        <v>0</v>
      </c>
      <c r="M881" s="3">
        <v>257.47000000000003</v>
      </c>
      <c r="N881" s="3">
        <v>1614701</v>
      </c>
      <c r="O881" s="3">
        <v>0</v>
      </c>
      <c r="P881" s="3">
        <v>0</v>
      </c>
      <c r="Q881" s="3">
        <v>0</v>
      </c>
      <c r="R881" s="3">
        <f t="shared" si="228"/>
        <v>0</v>
      </c>
      <c r="S881" s="3">
        <v>0</v>
      </c>
      <c r="T881" s="9">
        <v>0</v>
      </c>
      <c r="U881" s="3">
        <v>0</v>
      </c>
      <c r="V881" s="5">
        <f t="shared" si="226"/>
        <v>6271.4141453373204</v>
      </c>
    </row>
    <row r="882" spans="1:258" ht="25.15" customHeight="1" x14ac:dyDescent="0.25">
      <c r="A882" s="49" t="s">
        <v>1650</v>
      </c>
      <c r="B882" s="20" t="s">
        <v>620</v>
      </c>
      <c r="C882" s="2">
        <f t="shared" si="224"/>
        <v>1691558</v>
      </c>
      <c r="D882" s="3">
        <f t="shared" si="225"/>
        <v>0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  <c r="K882" s="4">
        <v>0</v>
      </c>
      <c r="L882" s="3">
        <v>0</v>
      </c>
      <c r="M882" s="3">
        <v>260.83</v>
      </c>
      <c r="N882" s="3">
        <v>1691558</v>
      </c>
      <c r="O882" s="3">
        <v>0</v>
      </c>
      <c r="P882" s="3">
        <v>0</v>
      </c>
      <c r="Q882" s="3">
        <v>0</v>
      </c>
      <c r="R882" s="3">
        <f t="shared" si="228"/>
        <v>0</v>
      </c>
      <c r="S882" s="3">
        <v>0</v>
      </c>
      <c r="T882" s="9">
        <v>0</v>
      </c>
      <c r="U882" s="3">
        <v>0</v>
      </c>
      <c r="V882" s="5">
        <f t="shared" si="226"/>
        <v>6485.289268872446</v>
      </c>
    </row>
    <row r="883" spans="1:258" ht="25.15" customHeight="1" x14ac:dyDescent="0.25">
      <c r="A883" s="49" t="s">
        <v>1651</v>
      </c>
      <c r="B883" s="20" t="s">
        <v>621</v>
      </c>
      <c r="C883" s="2">
        <f t="shared" si="224"/>
        <v>3964370.8</v>
      </c>
      <c r="D883" s="3">
        <f t="shared" si="225"/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4">
        <v>0</v>
      </c>
      <c r="L883" s="3">
        <v>0</v>
      </c>
      <c r="M883" s="3">
        <v>631.55999999999995</v>
      </c>
      <c r="N883" s="3">
        <v>3964370.8</v>
      </c>
      <c r="O883" s="3">
        <v>0</v>
      </c>
      <c r="P883" s="3">
        <v>0</v>
      </c>
      <c r="Q883" s="3">
        <v>0</v>
      </c>
      <c r="R883" s="3">
        <f t="shared" si="228"/>
        <v>0</v>
      </c>
      <c r="S883" s="3">
        <v>0</v>
      </c>
      <c r="T883" s="9">
        <v>0</v>
      </c>
      <c r="U883" s="3">
        <v>0</v>
      </c>
      <c r="V883" s="5">
        <f t="shared" si="226"/>
        <v>6277.1087465957316</v>
      </c>
    </row>
    <row r="884" spans="1:258" ht="25.15" customHeight="1" x14ac:dyDescent="0.25">
      <c r="A884" s="49" t="s">
        <v>1652</v>
      </c>
      <c r="B884" s="20" t="s">
        <v>622</v>
      </c>
      <c r="C884" s="2">
        <f t="shared" si="224"/>
        <v>1630804</v>
      </c>
      <c r="D884" s="3">
        <f t="shared" si="225"/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4">
        <v>0</v>
      </c>
      <c r="L884" s="3">
        <v>0</v>
      </c>
      <c r="M884" s="3">
        <v>263.36</v>
      </c>
      <c r="N884" s="3">
        <v>1630804</v>
      </c>
      <c r="O884" s="3">
        <v>0</v>
      </c>
      <c r="P884" s="3">
        <v>0</v>
      </c>
      <c r="Q884" s="3">
        <v>0</v>
      </c>
      <c r="R884" s="3">
        <f t="shared" si="228"/>
        <v>0</v>
      </c>
      <c r="S884" s="3">
        <v>0</v>
      </c>
      <c r="T884" s="9">
        <v>0</v>
      </c>
      <c r="U884" s="3">
        <v>0</v>
      </c>
      <c r="V884" s="5">
        <f t="shared" si="226"/>
        <v>6192.2995139732684</v>
      </c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  <c r="BL884" s="28"/>
      <c r="BM884" s="28"/>
      <c r="BN884" s="28"/>
      <c r="BO884" s="28"/>
      <c r="BP884" s="28"/>
      <c r="BQ884" s="28"/>
      <c r="BR884" s="28"/>
      <c r="BS884" s="28"/>
      <c r="BT884" s="28"/>
      <c r="BU884" s="28"/>
      <c r="BV884" s="28"/>
      <c r="BW884" s="28"/>
      <c r="BX884" s="28"/>
      <c r="BY884" s="28"/>
      <c r="BZ884" s="28"/>
      <c r="CA884" s="28"/>
      <c r="CB884" s="28"/>
      <c r="CC884" s="28"/>
      <c r="CD884" s="28"/>
      <c r="CE884" s="28"/>
      <c r="CF884" s="28"/>
      <c r="CG884" s="28"/>
      <c r="CH884" s="28"/>
      <c r="CI884" s="28"/>
      <c r="CJ884" s="28"/>
      <c r="CK884" s="28"/>
      <c r="CL884" s="28"/>
      <c r="CM884" s="28"/>
      <c r="CN884" s="28"/>
      <c r="CO884" s="28"/>
      <c r="CP884" s="28"/>
      <c r="CQ884" s="28"/>
      <c r="CR884" s="28"/>
      <c r="CS884" s="28"/>
      <c r="CT884" s="28"/>
      <c r="CU884" s="28"/>
      <c r="CV884" s="28"/>
      <c r="CW884" s="28"/>
      <c r="CX884" s="28"/>
      <c r="CY884" s="28"/>
      <c r="CZ884" s="28"/>
      <c r="DA884" s="28"/>
      <c r="DB884" s="28"/>
      <c r="DC884" s="28"/>
      <c r="DD884" s="28"/>
      <c r="DE884" s="28"/>
      <c r="DF884" s="28"/>
      <c r="DG884" s="28"/>
      <c r="DH884" s="28"/>
      <c r="DI884" s="28"/>
      <c r="DJ884" s="28"/>
      <c r="DK884" s="28"/>
      <c r="DL884" s="28"/>
      <c r="DM884" s="28"/>
      <c r="DN884" s="28"/>
      <c r="DO884" s="28"/>
      <c r="DP884" s="28"/>
      <c r="DQ884" s="28"/>
      <c r="DR884" s="28"/>
      <c r="DS884" s="28"/>
      <c r="DT884" s="28"/>
      <c r="DU884" s="28"/>
      <c r="DV884" s="28"/>
      <c r="DW884" s="28"/>
      <c r="DX884" s="28"/>
      <c r="DY884" s="28"/>
      <c r="DZ884" s="28"/>
      <c r="EA884" s="28"/>
      <c r="EB884" s="28"/>
      <c r="EC884" s="28"/>
      <c r="ED884" s="28"/>
      <c r="EE884" s="28"/>
      <c r="EF884" s="28"/>
      <c r="EG884" s="28"/>
      <c r="EH884" s="28"/>
      <c r="EI884" s="28"/>
      <c r="EJ884" s="28"/>
      <c r="EK884" s="28"/>
      <c r="EL884" s="28"/>
      <c r="EM884" s="28"/>
      <c r="EN884" s="28"/>
      <c r="EO884" s="28"/>
      <c r="EP884" s="28"/>
      <c r="EQ884" s="28"/>
      <c r="ER884" s="28"/>
      <c r="ES884" s="28"/>
      <c r="ET884" s="28"/>
      <c r="EU884" s="28"/>
      <c r="EV884" s="28"/>
      <c r="EW884" s="28"/>
      <c r="EX884" s="28"/>
      <c r="EY884" s="28"/>
      <c r="EZ884" s="28"/>
      <c r="FA884" s="28"/>
      <c r="FB884" s="28"/>
      <c r="FC884" s="28"/>
      <c r="FD884" s="28"/>
      <c r="FE884" s="28"/>
      <c r="FF884" s="28"/>
      <c r="FG884" s="28"/>
      <c r="FH884" s="28"/>
      <c r="FI884" s="28"/>
      <c r="FJ884" s="28"/>
      <c r="FK884" s="28"/>
      <c r="FL884" s="28"/>
      <c r="FM884" s="28"/>
      <c r="FN884" s="28"/>
      <c r="FO884" s="28"/>
      <c r="FP884" s="28"/>
      <c r="FQ884" s="28"/>
      <c r="FR884" s="28"/>
      <c r="FS884" s="28"/>
      <c r="FT884" s="28"/>
      <c r="FU884" s="28"/>
      <c r="FV884" s="28"/>
      <c r="FW884" s="28"/>
      <c r="FX884" s="28"/>
      <c r="FY884" s="28"/>
      <c r="FZ884" s="28"/>
      <c r="GA884" s="28"/>
      <c r="GB884" s="28"/>
      <c r="GC884" s="28"/>
      <c r="GD884" s="28"/>
      <c r="GE884" s="28"/>
      <c r="GF884" s="28"/>
      <c r="GG884" s="28"/>
      <c r="GH884" s="28"/>
      <c r="GI884" s="28"/>
      <c r="GJ884" s="28"/>
      <c r="GK884" s="28"/>
      <c r="GL884" s="28"/>
      <c r="GM884" s="28"/>
      <c r="GN884" s="28"/>
      <c r="GO884" s="28"/>
      <c r="GP884" s="28"/>
      <c r="GQ884" s="28"/>
      <c r="GR884" s="28"/>
      <c r="GS884" s="28"/>
      <c r="GT884" s="28"/>
      <c r="GU884" s="28"/>
      <c r="GV884" s="28"/>
      <c r="GW884" s="28"/>
      <c r="GX884" s="28"/>
      <c r="GY884" s="28"/>
      <c r="GZ884" s="28"/>
      <c r="HA884" s="28"/>
      <c r="HB884" s="28"/>
      <c r="HC884" s="28"/>
      <c r="HD884" s="28"/>
      <c r="HE884" s="28"/>
      <c r="HF884" s="28"/>
      <c r="HG884" s="28"/>
      <c r="HH884" s="28"/>
      <c r="HI884" s="28"/>
      <c r="HJ884" s="28"/>
      <c r="HK884" s="28"/>
      <c r="HL884" s="28"/>
      <c r="HM884" s="28"/>
      <c r="HN884" s="28"/>
      <c r="HO884" s="28"/>
      <c r="HP884" s="28"/>
      <c r="HQ884" s="28"/>
      <c r="HR884" s="28"/>
      <c r="HS884" s="28"/>
      <c r="HT884" s="28"/>
      <c r="HU884" s="28"/>
      <c r="HV884" s="28"/>
      <c r="HW884" s="28"/>
      <c r="HX884" s="28"/>
      <c r="HY884" s="28"/>
      <c r="HZ884" s="28"/>
      <c r="IA884" s="28"/>
      <c r="IB884" s="28"/>
      <c r="IC884" s="28"/>
      <c r="ID884" s="28"/>
      <c r="IE884" s="28"/>
      <c r="IF884" s="28"/>
      <c r="IG884" s="28"/>
      <c r="IH884" s="28"/>
      <c r="II884" s="28"/>
      <c r="IJ884" s="28"/>
      <c r="IK884" s="28"/>
      <c r="IL884" s="28"/>
      <c r="IM884" s="28"/>
      <c r="IN884" s="28"/>
      <c r="IO884" s="28"/>
      <c r="IP884" s="28"/>
      <c r="IQ884" s="28"/>
      <c r="IR884" s="28"/>
      <c r="IS884" s="28"/>
      <c r="IT884" s="28"/>
      <c r="IU884" s="28"/>
      <c r="IV884" s="28"/>
      <c r="IW884" s="28"/>
      <c r="IX884" s="28"/>
    </row>
    <row r="885" spans="1:258" ht="25.15" customHeight="1" x14ac:dyDescent="0.25">
      <c r="A885" s="49" t="s">
        <v>1653</v>
      </c>
      <c r="B885" s="20" t="s">
        <v>612</v>
      </c>
      <c r="C885" s="2">
        <f t="shared" si="224"/>
        <v>1697301</v>
      </c>
      <c r="D885" s="3">
        <f t="shared" si="225"/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4">
        <v>0</v>
      </c>
      <c r="L885" s="3">
        <v>0</v>
      </c>
      <c r="M885" s="3">
        <v>266.95</v>
      </c>
      <c r="N885" s="3">
        <v>1697301</v>
      </c>
      <c r="O885" s="3">
        <v>0</v>
      </c>
      <c r="P885" s="3">
        <v>0</v>
      </c>
      <c r="Q885" s="3">
        <v>0</v>
      </c>
      <c r="R885" s="3">
        <f t="shared" si="228"/>
        <v>0</v>
      </c>
      <c r="S885" s="3">
        <v>0</v>
      </c>
      <c r="T885" s="9">
        <v>0</v>
      </c>
      <c r="U885" s="3">
        <v>0</v>
      </c>
      <c r="V885" s="5">
        <f t="shared" si="226"/>
        <v>6358.123244053194</v>
      </c>
    </row>
    <row r="886" spans="1:258" ht="25.15" customHeight="1" x14ac:dyDescent="0.25">
      <c r="A886" s="49" t="s">
        <v>1654</v>
      </c>
      <c r="B886" s="20" t="s">
        <v>330</v>
      </c>
      <c r="C886" s="2">
        <f t="shared" si="224"/>
        <v>4950152.5200000005</v>
      </c>
      <c r="D886" s="3">
        <f t="shared" si="225"/>
        <v>4714136.4000000004</v>
      </c>
      <c r="E886" s="3">
        <v>0</v>
      </c>
      <c r="F886" s="3">
        <v>3378414</v>
      </c>
      <c r="G886" s="3">
        <v>936206.4</v>
      </c>
      <c r="H886" s="3">
        <v>0</v>
      </c>
      <c r="I886" s="3">
        <v>399516</v>
      </c>
      <c r="J886" s="3">
        <f>350*0</f>
        <v>0</v>
      </c>
      <c r="K886" s="4">
        <v>0</v>
      </c>
      <c r="L886" s="3">
        <v>0</v>
      </c>
      <c r="M886" s="3">
        <v>0</v>
      </c>
      <c r="N886" s="3">
        <v>0</v>
      </c>
      <c r="O886" s="3">
        <v>0</v>
      </c>
      <c r="P886" s="3">
        <v>0</v>
      </c>
      <c r="Q886" s="3">
        <v>0</v>
      </c>
      <c r="R886" s="3">
        <f>Q886*3000</f>
        <v>0</v>
      </c>
      <c r="S886" s="3">
        <v>0</v>
      </c>
      <c r="T886" s="9">
        <v>0</v>
      </c>
      <c r="U886" s="3">
        <v>236016.12</v>
      </c>
      <c r="V886" s="5" t="e">
        <f t="shared" si="226"/>
        <v>#DIV/0!</v>
      </c>
    </row>
    <row r="887" spans="1:258" ht="25.15" customHeight="1" x14ac:dyDescent="0.25">
      <c r="A887" s="49" t="s">
        <v>1655</v>
      </c>
      <c r="B887" s="20" t="s">
        <v>693</v>
      </c>
      <c r="C887" s="2">
        <f t="shared" si="224"/>
        <v>3267000</v>
      </c>
      <c r="D887" s="3">
        <f t="shared" si="225"/>
        <v>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4">
        <v>0</v>
      </c>
      <c r="L887" s="3">
        <v>0</v>
      </c>
      <c r="M887" s="9">
        <v>495</v>
      </c>
      <c r="N887" s="3">
        <v>3267000</v>
      </c>
      <c r="O887" s="3">
        <v>0</v>
      </c>
      <c r="P887" s="3">
        <v>0</v>
      </c>
      <c r="Q887" s="3">
        <v>0</v>
      </c>
      <c r="R887" s="3">
        <f>Q887*3200</f>
        <v>0</v>
      </c>
      <c r="S887" s="3">
        <v>0</v>
      </c>
      <c r="T887" s="9">
        <v>0</v>
      </c>
      <c r="U887" s="3">
        <v>0</v>
      </c>
      <c r="V887" s="5">
        <f t="shared" si="226"/>
        <v>6600</v>
      </c>
    </row>
    <row r="888" spans="1:258" ht="25.15" customHeight="1" x14ac:dyDescent="0.25">
      <c r="A888" s="49" t="s">
        <v>1656</v>
      </c>
      <c r="B888" s="20" t="s">
        <v>623</v>
      </c>
      <c r="C888" s="2">
        <f t="shared" si="224"/>
        <v>3142034.4</v>
      </c>
      <c r="D888" s="3">
        <f t="shared" si="225"/>
        <v>0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4">
        <v>0</v>
      </c>
      <c r="L888" s="3">
        <v>0</v>
      </c>
      <c r="M888" s="3">
        <v>477</v>
      </c>
      <c r="N888" s="3">
        <v>3142034.4</v>
      </c>
      <c r="O888" s="3">
        <v>0</v>
      </c>
      <c r="P888" s="3">
        <v>0</v>
      </c>
      <c r="Q888" s="3">
        <v>0</v>
      </c>
      <c r="R888" s="3">
        <f>Q888*3200</f>
        <v>0</v>
      </c>
      <c r="S888" s="3">
        <v>0</v>
      </c>
      <c r="T888" s="9">
        <v>0</v>
      </c>
      <c r="U888" s="3">
        <v>0</v>
      </c>
      <c r="V888" s="5">
        <f t="shared" si="226"/>
        <v>6587.0742138364776</v>
      </c>
    </row>
    <row r="889" spans="1:258" ht="25.15" customHeight="1" x14ac:dyDescent="0.25">
      <c r="A889" s="49" t="s">
        <v>1657</v>
      </c>
      <c r="B889" s="20" t="s">
        <v>624</v>
      </c>
      <c r="C889" s="2">
        <f t="shared" si="224"/>
        <v>3286743.6</v>
      </c>
      <c r="D889" s="3">
        <f t="shared" si="225"/>
        <v>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4">
        <v>0</v>
      </c>
      <c r="L889" s="3">
        <v>0</v>
      </c>
      <c r="M889" s="3">
        <v>498</v>
      </c>
      <c r="N889" s="3">
        <v>3286743.6</v>
      </c>
      <c r="O889" s="3">
        <v>0</v>
      </c>
      <c r="P889" s="3">
        <v>0</v>
      </c>
      <c r="Q889" s="9">
        <v>0</v>
      </c>
      <c r="R889" s="3">
        <f>Q889*3200</f>
        <v>0</v>
      </c>
      <c r="S889" s="3">
        <v>0</v>
      </c>
      <c r="T889" s="9">
        <v>0</v>
      </c>
      <c r="U889" s="3">
        <v>0</v>
      </c>
      <c r="V889" s="5">
        <f t="shared" si="226"/>
        <v>6599.8867469879524</v>
      </c>
    </row>
    <row r="890" spans="1:258" ht="25.15" customHeight="1" x14ac:dyDescent="0.25">
      <c r="A890" s="49" t="s">
        <v>1658</v>
      </c>
      <c r="B890" s="20" t="s">
        <v>851</v>
      </c>
      <c r="C890" s="2">
        <f t="shared" si="224"/>
        <v>318938.14</v>
      </c>
      <c r="D890" s="3">
        <f t="shared" si="225"/>
        <v>0</v>
      </c>
      <c r="E890" s="3">
        <v>0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4">
        <v>0</v>
      </c>
      <c r="L890" s="3">
        <v>0</v>
      </c>
      <c r="M890" s="3">
        <v>0</v>
      </c>
      <c r="N890" s="3">
        <v>0</v>
      </c>
      <c r="O890" s="3">
        <v>0</v>
      </c>
      <c r="P890" s="3">
        <v>0</v>
      </c>
      <c r="Q890" s="3">
        <v>0</v>
      </c>
      <c r="R890" s="3">
        <f>Q890*3200</f>
        <v>0</v>
      </c>
      <c r="S890" s="3">
        <v>0</v>
      </c>
      <c r="T890" s="9">
        <v>0</v>
      </c>
      <c r="U890" s="3">
        <v>318938.14</v>
      </c>
      <c r="V890" s="5" t="e">
        <f t="shared" si="226"/>
        <v>#DIV/0!</v>
      </c>
    </row>
    <row r="891" spans="1:258" ht="25.15" customHeight="1" x14ac:dyDescent="0.25">
      <c r="A891" s="49" t="s">
        <v>1659</v>
      </c>
      <c r="B891" s="20" t="s">
        <v>520</v>
      </c>
      <c r="C891" s="2">
        <f t="shared" si="224"/>
        <v>6555518.4000000004</v>
      </c>
      <c r="D891" s="3">
        <f t="shared" si="225"/>
        <v>0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  <c r="K891" s="10">
        <v>0</v>
      </c>
      <c r="L891" s="9">
        <v>0</v>
      </c>
      <c r="M891" s="9">
        <v>610.04</v>
      </c>
      <c r="N891" s="3">
        <v>4025877.6</v>
      </c>
      <c r="O891" s="9">
        <v>0</v>
      </c>
      <c r="P891" s="9">
        <v>0</v>
      </c>
      <c r="Q891" s="9">
        <v>790.56</v>
      </c>
      <c r="R891" s="3">
        <v>2529640.7999999998</v>
      </c>
      <c r="S891" s="9">
        <v>0</v>
      </c>
      <c r="T891" s="9">
        <v>0</v>
      </c>
      <c r="U891" s="9">
        <v>0</v>
      </c>
      <c r="V891" s="5">
        <f t="shared" si="226"/>
        <v>6599.366598911547</v>
      </c>
    </row>
    <row r="892" spans="1:258" ht="25.15" customHeight="1" x14ac:dyDescent="0.25">
      <c r="A892" s="49" t="s">
        <v>1660</v>
      </c>
      <c r="B892" s="20" t="s">
        <v>625</v>
      </c>
      <c r="C892" s="2">
        <f t="shared" si="224"/>
        <v>3149520</v>
      </c>
      <c r="D892" s="3">
        <f t="shared" si="225"/>
        <v>0</v>
      </c>
      <c r="E892" s="3">
        <v>0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4">
        <v>0</v>
      </c>
      <c r="L892" s="3">
        <v>0</v>
      </c>
      <c r="M892" s="3">
        <v>477.2</v>
      </c>
      <c r="N892" s="3">
        <v>3149520</v>
      </c>
      <c r="O892" s="3">
        <v>0</v>
      </c>
      <c r="P892" s="3">
        <v>0</v>
      </c>
      <c r="Q892" s="9">
        <v>0</v>
      </c>
      <c r="R892" s="3">
        <f>Q892*3200</f>
        <v>0</v>
      </c>
      <c r="S892" s="3">
        <v>0</v>
      </c>
      <c r="T892" s="9">
        <v>0</v>
      </c>
      <c r="U892" s="3">
        <v>0</v>
      </c>
      <c r="V892" s="5">
        <f t="shared" si="226"/>
        <v>6600</v>
      </c>
    </row>
    <row r="893" spans="1:258" ht="25.15" customHeight="1" x14ac:dyDescent="0.25">
      <c r="A893" s="49" t="s">
        <v>1661</v>
      </c>
      <c r="B893" s="23" t="s">
        <v>731</v>
      </c>
      <c r="C893" s="2">
        <f t="shared" si="224"/>
        <v>124391.17</v>
      </c>
      <c r="D893" s="3">
        <f t="shared" si="225"/>
        <v>0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4">
        <v>0</v>
      </c>
      <c r="L893" s="3">
        <v>0</v>
      </c>
      <c r="M893" s="9">
        <v>0</v>
      </c>
      <c r="N893" s="3">
        <v>0</v>
      </c>
      <c r="O893" s="3">
        <v>0</v>
      </c>
      <c r="P893" s="3">
        <v>0</v>
      </c>
      <c r="Q893" s="3">
        <v>0</v>
      </c>
      <c r="R893" s="3">
        <v>0</v>
      </c>
      <c r="S893" s="3">
        <v>0</v>
      </c>
      <c r="T893" s="9">
        <v>0</v>
      </c>
      <c r="U893" s="3">
        <v>124391.17</v>
      </c>
      <c r="V893" s="5" t="e">
        <f t="shared" si="226"/>
        <v>#DIV/0!</v>
      </c>
    </row>
    <row r="894" spans="1:258" ht="25.15" customHeight="1" x14ac:dyDescent="0.25">
      <c r="A894" s="49" t="s">
        <v>1662</v>
      </c>
      <c r="B894" s="20" t="s">
        <v>527</v>
      </c>
      <c r="C894" s="2">
        <f t="shared" si="224"/>
        <v>1330203.6000000001</v>
      </c>
      <c r="D894" s="3">
        <f t="shared" si="225"/>
        <v>0</v>
      </c>
      <c r="E894" s="3">
        <v>0</v>
      </c>
      <c r="F894" s="3">
        <v>0</v>
      </c>
      <c r="G894" s="3">
        <v>0</v>
      </c>
      <c r="H894" s="3">
        <v>0</v>
      </c>
      <c r="I894" s="3">
        <v>0</v>
      </c>
      <c r="J894" s="3">
        <v>0</v>
      </c>
      <c r="K894" s="10">
        <v>0</v>
      </c>
      <c r="L894" s="9">
        <v>0</v>
      </c>
      <c r="M894" s="9">
        <v>259.7</v>
      </c>
      <c r="N894" s="3">
        <v>1330203.6000000001</v>
      </c>
      <c r="O894" s="9">
        <v>0</v>
      </c>
      <c r="P894" s="9">
        <v>0</v>
      </c>
      <c r="Q894" s="9">
        <v>0</v>
      </c>
      <c r="R894" s="3">
        <v>0</v>
      </c>
      <c r="S894" s="9">
        <v>0</v>
      </c>
      <c r="T894" s="9">
        <v>0</v>
      </c>
      <c r="U894" s="9">
        <v>0</v>
      </c>
      <c r="V894" s="5">
        <f t="shared" si="226"/>
        <v>5122.0777820562189</v>
      </c>
    </row>
    <row r="895" spans="1:258" ht="25.15" customHeight="1" x14ac:dyDescent="0.25">
      <c r="A895" s="49" t="s">
        <v>1663</v>
      </c>
      <c r="B895" s="20" t="s">
        <v>452</v>
      </c>
      <c r="C895" s="2">
        <f t="shared" si="224"/>
        <v>2927348.4</v>
      </c>
      <c r="D895" s="3">
        <f t="shared" si="225"/>
        <v>0</v>
      </c>
      <c r="E895" s="3">
        <v>0</v>
      </c>
      <c r="F895" s="3">
        <v>0</v>
      </c>
      <c r="G895" s="3">
        <v>0</v>
      </c>
      <c r="H895" s="3">
        <v>0</v>
      </c>
      <c r="I895" s="3">
        <v>0</v>
      </c>
      <c r="J895" s="3">
        <v>0</v>
      </c>
      <c r="K895" s="10">
        <v>0</v>
      </c>
      <c r="L895" s="9">
        <v>0</v>
      </c>
      <c r="M895" s="9">
        <v>495.72</v>
      </c>
      <c r="N895" s="3">
        <v>2927348.4</v>
      </c>
      <c r="O895" s="9">
        <v>0</v>
      </c>
      <c r="P895" s="9">
        <v>0</v>
      </c>
      <c r="Q895" s="9">
        <v>0</v>
      </c>
      <c r="R895" s="3">
        <f>Q895*3200</f>
        <v>0</v>
      </c>
      <c r="S895" s="9">
        <v>0</v>
      </c>
      <c r="T895" s="9">
        <v>0</v>
      </c>
      <c r="U895" s="9">
        <v>0</v>
      </c>
      <c r="V895" s="5">
        <f t="shared" si="226"/>
        <v>5905.2457032195589</v>
      </c>
    </row>
    <row r="896" spans="1:258" ht="25.15" customHeight="1" x14ac:dyDescent="0.25">
      <c r="A896" s="49" t="s">
        <v>1664</v>
      </c>
      <c r="B896" s="20" t="s">
        <v>453</v>
      </c>
      <c r="C896" s="2">
        <f t="shared" si="224"/>
        <v>3850688.4</v>
      </c>
      <c r="D896" s="3">
        <f t="shared" si="225"/>
        <v>0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10">
        <v>0</v>
      </c>
      <c r="L896" s="9">
        <v>0</v>
      </c>
      <c r="M896" s="9">
        <v>769.5</v>
      </c>
      <c r="N896" s="3">
        <v>3850688.4</v>
      </c>
      <c r="O896" s="9">
        <v>0</v>
      </c>
      <c r="P896" s="9">
        <v>0</v>
      </c>
      <c r="Q896" s="9">
        <v>0</v>
      </c>
      <c r="R896" s="3">
        <f>Q896*3000</f>
        <v>0</v>
      </c>
      <c r="S896" s="9">
        <v>0</v>
      </c>
      <c r="T896" s="9">
        <v>0</v>
      </c>
      <c r="U896" s="9">
        <v>0</v>
      </c>
      <c r="V896" s="5">
        <f t="shared" si="226"/>
        <v>5004.1434697855748</v>
      </c>
    </row>
    <row r="897" spans="1:258" ht="25.15" customHeight="1" x14ac:dyDescent="0.25">
      <c r="A897" s="49" t="s">
        <v>1665</v>
      </c>
      <c r="B897" s="20" t="s">
        <v>695</v>
      </c>
      <c r="C897" s="2">
        <f t="shared" si="224"/>
        <v>2013000</v>
      </c>
      <c r="D897" s="3">
        <f t="shared" si="225"/>
        <v>0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4">
        <v>0</v>
      </c>
      <c r="L897" s="3">
        <v>0</v>
      </c>
      <c r="M897" s="3">
        <v>305</v>
      </c>
      <c r="N897" s="3">
        <v>2013000</v>
      </c>
      <c r="O897" s="3">
        <v>0</v>
      </c>
      <c r="P897" s="3">
        <v>0</v>
      </c>
      <c r="Q897" s="9">
        <v>0</v>
      </c>
      <c r="R897" s="3">
        <f t="shared" ref="R897:R905" si="229">Q897*3200</f>
        <v>0</v>
      </c>
      <c r="S897" s="3">
        <v>0</v>
      </c>
      <c r="T897" s="9">
        <v>0</v>
      </c>
      <c r="U897" s="3">
        <v>0</v>
      </c>
      <c r="V897" s="5">
        <f t="shared" si="226"/>
        <v>6600</v>
      </c>
    </row>
    <row r="898" spans="1:258" ht="25.15" customHeight="1" x14ac:dyDescent="0.25">
      <c r="A898" s="49" t="s">
        <v>1666</v>
      </c>
      <c r="B898" s="20" t="s">
        <v>696</v>
      </c>
      <c r="C898" s="2">
        <f t="shared" ref="C898:C961" si="230">D898+L898+N898+P898+R898+S898+T898+U898</f>
        <v>1709400</v>
      </c>
      <c r="D898" s="3">
        <f t="shared" ref="D898:D961" si="231">SUM(E898:J898)</f>
        <v>0</v>
      </c>
      <c r="E898" s="3">
        <v>0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4">
        <v>0</v>
      </c>
      <c r="L898" s="3">
        <v>0</v>
      </c>
      <c r="M898" s="3">
        <v>259</v>
      </c>
      <c r="N898" s="3">
        <v>1709400</v>
      </c>
      <c r="O898" s="3">
        <v>0</v>
      </c>
      <c r="P898" s="3">
        <v>0</v>
      </c>
      <c r="Q898" s="9">
        <v>0</v>
      </c>
      <c r="R898" s="3">
        <f t="shared" si="229"/>
        <v>0</v>
      </c>
      <c r="S898" s="3">
        <v>0</v>
      </c>
      <c r="T898" s="9">
        <v>0</v>
      </c>
      <c r="U898" s="3">
        <v>0</v>
      </c>
      <c r="V898" s="5">
        <f t="shared" ref="V898:V961" si="232">N898/M898</f>
        <v>6600</v>
      </c>
    </row>
    <row r="899" spans="1:258" ht="25.15" customHeight="1" x14ac:dyDescent="0.25">
      <c r="A899" s="49" t="s">
        <v>1667</v>
      </c>
      <c r="B899" s="20" t="s">
        <v>1102</v>
      </c>
      <c r="C899" s="2">
        <f t="shared" si="230"/>
        <v>133143.82999999999</v>
      </c>
      <c r="D899" s="3">
        <f t="shared" si="231"/>
        <v>0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4">
        <v>0</v>
      </c>
      <c r="L899" s="3">
        <v>0</v>
      </c>
      <c r="M899" s="3">
        <v>0</v>
      </c>
      <c r="N899" s="3">
        <f>M899*6600</f>
        <v>0</v>
      </c>
      <c r="O899" s="3">
        <v>0</v>
      </c>
      <c r="P899" s="3">
        <v>0</v>
      </c>
      <c r="Q899" s="9">
        <v>0</v>
      </c>
      <c r="R899" s="3">
        <f t="shared" si="229"/>
        <v>0</v>
      </c>
      <c r="S899" s="3">
        <v>0</v>
      </c>
      <c r="T899" s="9">
        <v>0</v>
      </c>
      <c r="U899" s="3">
        <v>133143.82999999999</v>
      </c>
      <c r="V899" s="5" t="e">
        <f t="shared" si="232"/>
        <v>#DIV/0!</v>
      </c>
    </row>
    <row r="900" spans="1:258" ht="25.15" customHeight="1" x14ac:dyDescent="0.25">
      <c r="A900" s="49" t="s">
        <v>1668</v>
      </c>
      <c r="B900" s="20" t="s">
        <v>456</v>
      </c>
      <c r="C900" s="2">
        <f t="shared" si="230"/>
        <v>2831461.2</v>
      </c>
      <c r="D900" s="3">
        <f t="shared" si="231"/>
        <v>0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  <c r="K900" s="10">
        <v>0</v>
      </c>
      <c r="L900" s="9">
        <v>0</v>
      </c>
      <c r="M900" s="9">
        <v>436.8</v>
      </c>
      <c r="N900" s="3">
        <v>2831461.2</v>
      </c>
      <c r="O900" s="9">
        <v>0</v>
      </c>
      <c r="P900" s="9">
        <v>0</v>
      </c>
      <c r="Q900" s="9">
        <v>0</v>
      </c>
      <c r="R900" s="3">
        <f t="shared" si="229"/>
        <v>0</v>
      </c>
      <c r="S900" s="9">
        <v>0</v>
      </c>
      <c r="T900" s="9">
        <v>0</v>
      </c>
      <c r="U900" s="9">
        <v>0</v>
      </c>
      <c r="V900" s="5">
        <f t="shared" si="232"/>
        <v>6482.2829670329675</v>
      </c>
    </row>
    <row r="901" spans="1:258" ht="25.15" customHeight="1" x14ac:dyDescent="0.25">
      <c r="A901" s="49" t="s">
        <v>1669</v>
      </c>
      <c r="B901" s="23" t="s">
        <v>697</v>
      </c>
      <c r="C901" s="2">
        <f t="shared" si="230"/>
        <v>3575590.8</v>
      </c>
      <c r="D901" s="3">
        <f t="shared" si="231"/>
        <v>0</v>
      </c>
      <c r="E901" s="3">
        <v>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4">
        <v>0</v>
      </c>
      <c r="L901" s="3">
        <v>0</v>
      </c>
      <c r="M901" s="3">
        <v>544.4</v>
      </c>
      <c r="N901" s="3">
        <v>3575590.8</v>
      </c>
      <c r="O901" s="3">
        <v>0</v>
      </c>
      <c r="P901" s="3">
        <v>0</v>
      </c>
      <c r="Q901" s="9">
        <v>0</v>
      </c>
      <c r="R901" s="3">
        <f t="shared" si="229"/>
        <v>0</v>
      </c>
      <c r="S901" s="3">
        <v>0</v>
      </c>
      <c r="T901" s="9">
        <v>0</v>
      </c>
      <c r="U901" s="3">
        <v>0</v>
      </c>
      <c r="V901" s="5">
        <f t="shared" si="232"/>
        <v>6567.9478324761203</v>
      </c>
    </row>
    <row r="902" spans="1:258" ht="25.15" customHeight="1" x14ac:dyDescent="0.25">
      <c r="A902" s="49" t="s">
        <v>1670</v>
      </c>
      <c r="B902" s="20" t="s">
        <v>698</v>
      </c>
      <c r="C902" s="2">
        <f t="shared" si="230"/>
        <v>3768600</v>
      </c>
      <c r="D902" s="3">
        <f t="shared" si="231"/>
        <v>0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  <c r="K902" s="4">
        <v>0</v>
      </c>
      <c r="L902" s="3">
        <v>0</v>
      </c>
      <c r="M902" s="3">
        <v>606.16</v>
      </c>
      <c r="N902" s="3">
        <v>3768600</v>
      </c>
      <c r="O902" s="3">
        <v>0</v>
      </c>
      <c r="P902" s="3">
        <v>0</v>
      </c>
      <c r="Q902" s="9">
        <v>0</v>
      </c>
      <c r="R902" s="3">
        <f t="shared" si="229"/>
        <v>0</v>
      </c>
      <c r="S902" s="3">
        <v>0</v>
      </c>
      <c r="T902" s="9">
        <v>0</v>
      </c>
      <c r="U902" s="3">
        <v>0</v>
      </c>
      <c r="V902" s="5">
        <f t="shared" si="232"/>
        <v>6217.1703840570153</v>
      </c>
    </row>
    <row r="903" spans="1:258" s="35" customFormat="1" ht="25.15" customHeight="1" x14ac:dyDescent="0.25">
      <c r="A903" s="49" t="s">
        <v>1671</v>
      </c>
      <c r="B903" s="20" t="s">
        <v>626</v>
      </c>
      <c r="C903" s="2">
        <f t="shared" si="230"/>
        <v>3222221.8</v>
      </c>
      <c r="D903" s="3">
        <f t="shared" si="231"/>
        <v>0</v>
      </c>
      <c r="E903" s="3">
        <v>0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4">
        <v>0</v>
      </c>
      <c r="L903" s="3">
        <v>0</v>
      </c>
      <c r="M903" s="3">
        <v>488.24</v>
      </c>
      <c r="N903" s="3">
        <v>3222221.8</v>
      </c>
      <c r="O903" s="3">
        <v>0</v>
      </c>
      <c r="P903" s="3">
        <v>0</v>
      </c>
      <c r="Q903" s="9">
        <v>0</v>
      </c>
      <c r="R903" s="3">
        <f t="shared" si="229"/>
        <v>0</v>
      </c>
      <c r="S903" s="3">
        <v>0</v>
      </c>
      <c r="T903" s="9">
        <v>0</v>
      </c>
      <c r="U903" s="3">
        <v>0</v>
      </c>
      <c r="V903" s="5">
        <f t="shared" si="232"/>
        <v>6599.6677863345894</v>
      </c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  <c r="CH903" s="6"/>
      <c r="CI903" s="6"/>
      <c r="CJ903" s="6"/>
      <c r="CK903" s="6"/>
      <c r="CL903" s="6"/>
      <c r="CM903" s="6"/>
      <c r="CN903" s="6"/>
      <c r="CO903" s="6"/>
      <c r="CP903" s="6"/>
      <c r="CQ903" s="6"/>
      <c r="CR903" s="6"/>
      <c r="CS903" s="6"/>
      <c r="CT903" s="6"/>
      <c r="CU903" s="6"/>
      <c r="CV903" s="6"/>
      <c r="CW903" s="6"/>
      <c r="CX903" s="6"/>
      <c r="CY903" s="6"/>
      <c r="CZ903" s="6"/>
      <c r="DA903" s="6"/>
      <c r="DB903" s="6"/>
      <c r="DC903" s="6"/>
      <c r="DD903" s="6"/>
      <c r="DE903" s="6"/>
      <c r="DF903" s="6"/>
      <c r="DG903" s="6"/>
      <c r="DH903" s="6"/>
      <c r="DI903" s="6"/>
      <c r="DJ903" s="6"/>
      <c r="DK903" s="6"/>
      <c r="DL903" s="6"/>
      <c r="DM903" s="6"/>
      <c r="DN903" s="6"/>
      <c r="DO903" s="6"/>
      <c r="DP903" s="6"/>
      <c r="DQ903" s="6"/>
      <c r="DR903" s="6"/>
      <c r="DS903" s="6"/>
      <c r="DT903" s="6"/>
      <c r="DU903" s="6"/>
      <c r="DV903" s="6"/>
      <c r="DW903" s="6"/>
      <c r="DX903" s="6"/>
      <c r="DY903" s="6"/>
      <c r="DZ903" s="6"/>
      <c r="EA903" s="6"/>
      <c r="EB903" s="6"/>
      <c r="EC903" s="6"/>
      <c r="ED903" s="6"/>
      <c r="EE903" s="6"/>
      <c r="EF903" s="6"/>
      <c r="EG903" s="6"/>
      <c r="EH903" s="6"/>
      <c r="EI903" s="6"/>
      <c r="EJ903" s="6"/>
      <c r="EK903" s="6"/>
      <c r="EL903" s="6"/>
      <c r="EM903" s="6"/>
      <c r="EN903" s="6"/>
      <c r="EO903" s="6"/>
      <c r="EP903" s="6"/>
      <c r="EQ903" s="6"/>
      <c r="ER903" s="6"/>
      <c r="ES903" s="6"/>
      <c r="ET903" s="6"/>
      <c r="EU903" s="6"/>
      <c r="EV903" s="6"/>
      <c r="EW903" s="6"/>
      <c r="EX903" s="6"/>
      <c r="EY903" s="6"/>
      <c r="EZ903" s="6"/>
      <c r="FA903" s="6"/>
      <c r="FB903" s="6"/>
      <c r="FC903" s="6"/>
      <c r="FD903" s="6"/>
      <c r="FE903" s="6"/>
      <c r="FF903" s="6"/>
      <c r="FG903" s="6"/>
      <c r="FH903" s="6"/>
      <c r="FI903" s="6"/>
      <c r="FJ903" s="6"/>
      <c r="FK903" s="6"/>
      <c r="FL903" s="6"/>
      <c r="FM903" s="6"/>
      <c r="FN903" s="6"/>
      <c r="FO903" s="6"/>
      <c r="FP903" s="6"/>
      <c r="FQ903" s="6"/>
      <c r="FR903" s="6"/>
      <c r="FS903" s="6"/>
      <c r="FT903" s="6"/>
      <c r="FU903" s="6"/>
      <c r="FV903" s="6"/>
      <c r="FW903" s="6"/>
      <c r="FX903" s="6"/>
      <c r="FY903" s="6"/>
      <c r="FZ903" s="6"/>
      <c r="GA903" s="6"/>
      <c r="GB903" s="6"/>
      <c r="GC903" s="6"/>
      <c r="GD903" s="6"/>
      <c r="GE903" s="6"/>
      <c r="GF903" s="6"/>
      <c r="GG903" s="6"/>
      <c r="GH903" s="6"/>
      <c r="GI903" s="6"/>
      <c r="GJ903" s="6"/>
      <c r="GK903" s="6"/>
      <c r="GL903" s="6"/>
      <c r="GM903" s="6"/>
      <c r="GN903" s="6"/>
      <c r="GO903" s="6"/>
      <c r="GP903" s="6"/>
      <c r="GQ903" s="6"/>
      <c r="GR903" s="6"/>
      <c r="GS903" s="6"/>
      <c r="GT903" s="6"/>
      <c r="GU903" s="6"/>
      <c r="GV903" s="6"/>
      <c r="GW903" s="6"/>
      <c r="GX903" s="6"/>
      <c r="GY903" s="6"/>
      <c r="GZ903" s="6"/>
      <c r="HA903" s="6"/>
      <c r="HB903" s="6"/>
      <c r="HC903" s="6"/>
      <c r="HD903" s="6"/>
      <c r="HE903" s="6"/>
      <c r="HF903" s="6"/>
      <c r="HG903" s="6"/>
      <c r="HH903" s="6"/>
      <c r="HI903" s="6"/>
      <c r="HJ903" s="6"/>
      <c r="HK903" s="6"/>
      <c r="HL903" s="6"/>
      <c r="HM903" s="6"/>
      <c r="HN903" s="6"/>
      <c r="HO903" s="6"/>
      <c r="HP903" s="6"/>
      <c r="HQ903" s="6"/>
      <c r="HR903" s="6"/>
      <c r="HS903" s="6"/>
      <c r="HT903" s="6"/>
      <c r="HU903" s="6"/>
      <c r="HV903" s="6"/>
      <c r="HW903" s="6"/>
      <c r="HX903" s="6"/>
      <c r="HY903" s="6"/>
      <c r="HZ903" s="6"/>
      <c r="IA903" s="6"/>
      <c r="IB903" s="6"/>
      <c r="IC903" s="6"/>
      <c r="ID903" s="6"/>
      <c r="IE903" s="6"/>
      <c r="IF903" s="6"/>
      <c r="IG903" s="6"/>
      <c r="IH903" s="6"/>
      <c r="II903" s="6"/>
      <c r="IJ903" s="6"/>
      <c r="IK903" s="6"/>
      <c r="IL903" s="6"/>
      <c r="IM903" s="6"/>
      <c r="IN903" s="6"/>
      <c r="IO903" s="6"/>
      <c r="IP903" s="6"/>
      <c r="IQ903" s="6"/>
      <c r="IR903" s="6"/>
      <c r="IS903" s="6"/>
      <c r="IT903" s="6"/>
      <c r="IU903" s="6"/>
      <c r="IV903" s="6"/>
      <c r="IW903" s="6"/>
      <c r="IX903" s="6"/>
    </row>
    <row r="904" spans="1:258" ht="25.15" customHeight="1" x14ac:dyDescent="0.25">
      <c r="A904" s="49" t="s">
        <v>1672</v>
      </c>
      <c r="B904" s="20" t="s">
        <v>627</v>
      </c>
      <c r="C904" s="2">
        <f t="shared" si="230"/>
        <v>3216507</v>
      </c>
      <c r="D904" s="3">
        <f t="shared" si="231"/>
        <v>0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4">
        <v>0</v>
      </c>
      <c r="L904" s="3">
        <v>0</v>
      </c>
      <c r="M904" s="3">
        <v>487.35</v>
      </c>
      <c r="N904" s="3">
        <v>3216507</v>
      </c>
      <c r="O904" s="3">
        <v>0</v>
      </c>
      <c r="P904" s="3">
        <v>0</v>
      </c>
      <c r="Q904" s="9">
        <v>0</v>
      </c>
      <c r="R904" s="3">
        <f t="shared" si="229"/>
        <v>0</v>
      </c>
      <c r="S904" s="3">
        <v>0</v>
      </c>
      <c r="T904" s="9">
        <v>0</v>
      </c>
      <c r="U904" s="3">
        <v>0</v>
      </c>
      <c r="V904" s="5">
        <f t="shared" si="232"/>
        <v>6599.9938442597722</v>
      </c>
    </row>
    <row r="905" spans="1:258" ht="25.15" customHeight="1" x14ac:dyDescent="0.25">
      <c r="A905" s="49" t="s">
        <v>1673</v>
      </c>
      <c r="B905" s="20" t="s">
        <v>699</v>
      </c>
      <c r="C905" s="2">
        <f t="shared" si="230"/>
        <v>3605298.2</v>
      </c>
      <c r="D905" s="3">
        <f t="shared" si="231"/>
        <v>0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4">
        <v>0</v>
      </c>
      <c r="L905" s="3">
        <v>0</v>
      </c>
      <c r="M905" s="3">
        <v>546.44000000000005</v>
      </c>
      <c r="N905" s="3">
        <v>3605298.2</v>
      </c>
      <c r="O905" s="3">
        <v>0</v>
      </c>
      <c r="P905" s="3">
        <v>0</v>
      </c>
      <c r="Q905" s="9">
        <v>0</v>
      </c>
      <c r="R905" s="3">
        <f t="shared" si="229"/>
        <v>0</v>
      </c>
      <c r="S905" s="3">
        <v>0</v>
      </c>
      <c r="T905" s="9">
        <v>0</v>
      </c>
      <c r="U905" s="3">
        <v>0</v>
      </c>
      <c r="V905" s="5">
        <f t="shared" si="232"/>
        <v>6597.793353341629</v>
      </c>
    </row>
    <row r="906" spans="1:258" ht="25.15" customHeight="1" x14ac:dyDescent="0.25">
      <c r="A906" s="49" t="s">
        <v>1674</v>
      </c>
      <c r="B906" s="20" t="s">
        <v>529</v>
      </c>
      <c r="C906" s="2">
        <f t="shared" si="230"/>
        <v>1728169.2</v>
      </c>
      <c r="D906" s="3">
        <f t="shared" si="231"/>
        <v>1728169.2</v>
      </c>
      <c r="E906" s="3">
        <v>0</v>
      </c>
      <c r="F906" s="3">
        <v>1217148</v>
      </c>
      <c r="G906" s="3">
        <v>150103.20000000001</v>
      </c>
      <c r="H906" s="3">
        <v>196615.2</v>
      </c>
      <c r="I906" s="3">
        <v>164302.79999999999</v>
      </c>
      <c r="J906" s="3">
        <f>350*0</f>
        <v>0</v>
      </c>
      <c r="K906" s="10">
        <v>0</v>
      </c>
      <c r="L906" s="9">
        <v>0</v>
      </c>
      <c r="M906" s="9">
        <v>0</v>
      </c>
      <c r="N906" s="9">
        <v>0</v>
      </c>
      <c r="O906" s="9">
        <v>0</v>
      </c>
      <c r="P906" s="9">
        <v>0</v>
      </c>
      <c r="Q906" s="9">
        <v>0</v>
      </c>
      <c r="R906" s="3">
        <f>Q906*3000</f>
        <v>0</v>
      </c>
      <c r="S906" s="9">
        <v>0</v>
      </c>
      <c r="T906" s="9">
        <v>0</v>
      </c>
      <c r="U906" s="9">
        <v>0</v>
      </c>
      <c r="V906" s="5" t="e">
        <f t="shared" si="232"/>
        <v>#DIV/0!</v>
      </c>
    </row>
    <row r="907" spans="1:258" ht="25.15" customHeight="1" x14ac:dyDescent="0.25">
      <c r="A907" s="49" t="s">
        <v>1675</v>
      </c>
      <c r="B907" s="23" t="s">
        <v>701</v>
      </c>
      <c r="C907" s="2">
        <f t="shared" si="230"/>
        <v>3785100</v>
      </c>
      <c r="D907" s="3">
        <f t="shared" si="231"/>
        <v>0</v>
      </c>
      <c r="E907" s="3">
        <v>0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4">
        <v>0</v>
      </c>
      <c r="L907" s="3">
        <v>0</v>
      </c>
      <c r="M907" s="9">
        <v>573.5</v>
      </c>
      <c r="N907" s="3">
        <f>M907*6600</f>
        <v>3785100</v>
      </c>
      <c r="O907" s="3">
        <v>0</v>
      </c>
      <c r="P907" s="3">
        <v>0</v>
      </c>
      <c r="Q907" s="9">
        <v>0</v>
      </c>
      <c r="R907" s="3">
        <f>Q907*3200</f>
        <v>0</v>
      </c>
      <c r="S907" s="3">
        <v>0</v>
      </c>
      <c r="T907" s="9">
        <v>0</v>
      </c>
      <c r="U907" s="3">
        <v>0</v>
      </c>
      <c r="V907" s="5">
        <f t="shared" si="232"/>
        <v>6600</v>
      </c>
    </row>
    <row r="908" spans="1:258" ht="25.15" customHeight="1" x14ac:dyDescent="0.25">
      <c r="A908" s="49" t="s">
        <v>1676</v>
      </c>
      <c r="B908" s="23" t="s">
        <v>460</v>
      </c>
      <c r="C908" s="2">
        <f t="shared" si="230"/>
        <v>1737073.2</v>
      </c>
      <c r="D908" s="3">
        <f t="shared" si="231"/>
        <v>0</v>
      </c>
      <c r="E908" s="3">
        <v>0</v>
      </c>
      <c r="F908" s="3">
        <v>0</v>
      </c>
      <c r="G908" s="3">
        <v>0</v>
      </c>
      <c r="H908" s="3">
        <v>0</v>
      </c>
      <c r="I908" s="3">
        <v>0</v>
      </c>
      <c r="J908" s="3">
        <v>0</v>
      </c>
      <c r="K908" s="10">
        <v>0</v>
      </c>
      <c r="L908" s="9">
        <v>0</v>
      </c>
      <c r="M908" s="9">
        <v>263.2</v>
      </c>
      <c r="N908" s="3">
        <v>1737073.2</v>
      </c>
      <c r="O908" s="9">
        <v>0</v>
      </c>
      <c r="P908" s="9">
        <v>0</v>
      </c>
      <c r="Q908" s="9">
        <v>0</v>
      </c>
      <c r="R908" s="3">
        <f>Q908*3200</f>
        <v>0</v>
      </c>
      <c r="S908" s="9">
        <v>0</v>
      </c>
      <c r="T908" s="9">
        <v>0</v>
      </c>
      <c r="U908" s="9">
        <v>0</v>
      </c>
      <c r="V908" s="5">
        <f t="shared" si="232"/>
        <v>6599.822188449848</v>
      </c>
    </row>
    <row r="909" spans="1:258" ht="25.15" customHeight="1" x14ac:dyDescent="0.25">
      <c r="A909" s="49" t="s">
        <v>1677</v>
      </c>
      <c r="B909" s="23" t="s">
        <v>700</v>
      </c>
      <c r="C909" s="2">
        <f t="shared" si="230"/>
        <v>3564132</v>
      </c>
      <c r="D909" s="3">
        <f t="shared" si="231"/>
        <v>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4">
        <v>0</v>
      </c>
      <c r="L909" s="3">
        <v>0</v>
      </c>
      <c r="M909" s="9">
        <v>540.02</v>
      </c>
      <c r="N909" s="3">
        <f>M909*6600</f>
        <v>3564132</v>
      </c>
      <c r="O909" s="3">
        <v>0</v>
      </c>
      <c r="P909" s="3">
        <v>0</v>
      </c>
      <c r="Q909" s="9">
        <v>0</v>
      </c>
      <c r="R909" s="3">
        <f>Q909*3200</f>
        <v>0</v>
      </c>
      <c r="S909" s="3">
        <v>0</v>
      </c>
      <c r="T909" s="9">
        <v>0</v>
      </c>
      <c r="U909" s="3">
        <v>0</v>
      </c>
      <c r="V909" s="5">
        <f t="shared" si="232"/>
        <v>6600</v>
      </c>
    </row>
    <row r="910" spans="1:258" ht="24.6" customHeight="1" x14ac:dyDescent="0.25">
      <c r="A910" s="49" t="s">
        <v>1678</v>
      </c>
      <c r="B910" s="24" t="s">
        <v>756</v>
      </c>
      <c r="C910" s="2">
        <f t="shared" si="230"/>
        <v>12059504.710000001</v>
      </c>
      <c r="D910" s="3">
        <f t="shared" si="231"/>
        <v>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4">
        <v>0</v>
      </c>
      <c r="L910" s="3">
        <v>0</v>
      </c>
      <c r="M910" s="3">
        <v>749.3</v>
      </c>
      <c r="N910" s="3">
        <v>4945347</v>
      </c>
      <c r="O910" s="3">
        <v>0</v>
      </c>
      <c r="P910" s="3">
        <v>0</v>
      </c>
      <c r="Q910" s="3">
        <v>2281.84</v>
      </c>
      <c r="R910" s="3">
        <v>7114157.71</v>
      </c>
      <c r="S910" s="3">
        <v>0</v>
      </c>
      <c r="T910" s="9">
        <v>0</v>
      </c>
      <c r="U910" s="3">
        <v>0</v>
      </c>
      <c r="V910" s="5">
        <f t="shared" si="232"/>
        <v>6599.9559588949687</v>
      </c>
    </row>
    <row r="911" spans="1:258" ht="25.15" customHeight="1" x14ac:dyDescent="0.25">
      <c r="A911" s="49" t="s">
        <v>1679</v>
      </c>
      <c r="B911" s="20" t="s">
        <v>461</v>
      </c>
      <c r="C911" s="2">
        <f t="shared" si="230"/>
        <v>1927832.62</v>
      </c>
      <c r="D911" s="3">
        <f t="shared" si="231"/>
        <v>0</v>
      </c>
      <c r="E911" s="3">
        <v>0</v>
      </c>
      <c r="F911" s="3">
        <v>0</v>
      </c>
      <c r="G911" s="3">
        <v>0</v>
      </c>
      <c r="H911" s="3">
        <v>0</v>
      </c>
      <c r="I911" s="3">
        <v>0</v>
      </c>
      <c r="J911" s="3">
        <f>350*0</f>
        <v>0</v>
      </c>
      <c r="K911" s="10">
        <v>0</v>
      </c>
      <c r="L911" s="9">
        <v>0</v>
      </c>
      <c r="M911" s="9">
        <v>489</v>
      </c>
      <c r="N911" s="3">
        <v>1875435.6</v>
      </c>
      <c r="O911" s="9">
        <v>0</v>
      </c>
      <c r="P911" s="9">
        <v>0</v>
      </c>
      <c r="Q911" s="9">
        <v>0</v>
      </c>
      <c r="R911" s="3">
        <f>Q911*3000</f>
        <v>0</v>
      </c>
      <c r="S911" s="9">
        <v>0</v>
      </c>
      <c r="T911" s="9">
        <v>0</v>
      </c>
      <c r="U911" s="9">
        <v>52397.02</v>
      </c>
      <c r="V911" s="5">
        <f t="shared" si="232"/>
        <v>3835.2466257668711</v>
      </c>
    </row>
    <row r="912" spans="1:258" ht="25.15" customHeight="1" x14ac:dyDescent="0.25">
      <c r="A912" s="49" t="s">
        <v>1680</v>
      </c>
      <c r="B912" s="20" t="s">
        <v>628</v>
      </c>
      <c r="C912" s="2">
        <f t="shared" si="230"/>
        <v>1536150</v>
      </c>
      <c r="D912" s="3">
        <f t="shared" si="231"/>
        <v>0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4">
        <v>0</v>
      </c>
      <c r="L912" s="3">
        <v>0</v>
      </c>
      <c r="M912" s="3">
        <v>260.62</v>
      </c>
      <c r="N912" s="3">
        <v>1536150</v>
      </c>
      <c r="O912" s="3">
        <v>0</v>
      </c>
      <c r="P912" s="3">
        <v>0</v>
      </c>
      <c r="Q912" s="9">
        <v>0</v>
      </c>
      <c r="R912" s="3">
        <f t="shared" ref="R912:R923" si="233">Q912*3200</f>
        <v>0</v>
      </c>
      <c r="S912" s="3">
        <v>0</v>
      </c>
      <c r="T912" s="9">
        <v>0</v>
      </c>
      <c r="U912" s="3">
        <v>0</v>
      </c>
      <c r="V912" s="5">
        <f t="shared" si="232"/>
        <v>5894.213797866626</v>
      </c>
    </row>
    <row r="913" spans="1:258" ht="25.15" customHeight="1" x14ac:dyDescent="0.25">
      <c r="A913" s="49" t="s">
        <v>1681</v>
      </c>
      <c r="B913" s="23" t="s">
        <v>629</v>
      </c>
      <c r="C913" s="2">
        <f t="shared" si="230"/>
        <v>7291680</v>
      </c>
      <c r="D913" s="3">
        <f t="shared" si="231"/>
        <v>0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4">
        <v>0</v>
      </c>
      <c r="L913" s="3">
        <v>0</v>
      </c>
      <c r="M913" s="9">
        <v>1104.8</v>
      </c>
      <c r="N913" s="3">
        <f>M913*6600</f>
        <v>7291680</v>
      </c>
      <c r="O913" s="3">
        <v>0</v>
      </c>
      <c r="P913" s="3">
        <v>0</v>
      </c>
      <c r="Q913" s="9">
        <v>0</v>
      </c>
      <c r="R913" s="3">
        <f t="shared" si="233"/>
        <v>0</v>
      </c>
      <c r="S913" s="3">
        <v>0</v>
      </c>
      <c r="T913" s="9">
        <v>0</v>
      </c>
      <c r="U913" s="3">
        <v>0</v>
      </c>
      <c r="V913" s="5">
        <f t="shared" si="232"/>
        <v>6600</v>
      </c>
    </row>
    <row r="914" spans="1:258" ht="25.15" customHeight="1" x14ac:dyDescent="0.25">
      <c r="A914" s="49" t="s">
        <v>1682</v>
      </c>
      <c r="B914" s="20" t="s">
        <v>703</v>
      </c>
      <c r="C914" s="2">
        <f t="shared" si="230"/>
        <v>3415371.4</v>
      </c>
      <c r="D914" s="3">
        <f t="shared" si="231"/>
        <v>0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4">
        <v>0</v>
      </c>
      <c r="L914" s="3">
        <v>0</v>
      </c>
      <c r="M914" s="9">
        <v>533.13</v>
      </c>
      <c r="N914" s="3">
        <v>3415371.4</v>
      </c>
      <c r="O914" s="3">
        <v>0</v>
      </c>
      <c r="P914" s="3">
        <v>0</v>
      </c>
      <c r="Q914" s="9">
        <v>0</v>
      </c>
      <c r="R914" s="3">
        <f t="shared" si="233"/>
        <v>0</v>
      </c>
      <c r="S914" s="3">
        <v>0</v>
      </c>
      <c r="T914" s="9">
        <v>0</v>
      </c>
      <c r="U914" s="3">
        <v>0</v>
      </c>
      <c r="V914" s="5">
        <f t="shared" si="232"/>
        <v>6406.2637630596664</v>
      </c>
    </row>
    <row r="915" spans="1:258" s="28" customFormat="1" ht="25.15" customHeight="1" x14ac:dyDescent="0.25">
      <c r="A915" s="49" t="s">
        <v>1683</v>
      </c>
      <c r="B915" s="20" t="s">
        <v>702</v>
      </c>
      <c r="C915" s="2">
        <f t="shared" si="230"/>
        <v>7262841</v>
      </c>
      <c r="D915" s="3">
        <f t="shared" si="231"/>
        <v>0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4">
        <v>0</v>
      </c>
      <c r="L915" s="3">
        <v>0</v>
      </c>
      <c r="M915" s="9">
        <v>1105.23</v>
      </c>
      <c r="N915" s="3">
        <v>7262841</v>
      </c>
      <c r="O915" s="3">
        <v>0</v>
      </c>
      <c r="P915" s="3">
        <v>0</v>
      </c>
      <c r="Q915" s="9">
        <v>0</v>
      </c>
      <c r="R915" s="3">
        <f t="shared" si="233"/>
        <v>0</v>
      </c>
      <c r="S915" s="3">
        <v>0</v>
      </c>
      <c r="T915" s="9">
        <v>0</v>
      </c>
      <c r="U915" s="3">
        <v>0</v>
      </c>
      <c r="V915" s="5">
        <f t="shared" si="232"/>
        <v>6571.338997312776</v>
      </c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  <c r="CA915" s="6"/>
      <c r="CB915" s="6"/>
      <c r="CC915" s="6"/>
      <c r="CD915" s="6"/>
      <c r="CE915" s="6"/>
      <c r="CF915" s="6"/>
      <c r="CG915" s="6"/>
      <c r="CH915" s="6"/>
      <c r="CI915" s="6"/>
      <c r="CJ915" s="6"/>
      <c r="CK915" s="6"/>
      <c r="CL915" s="6"/>
      <c r="CM915" s="6"/>
      <c r="CN915" s="6"/>
      <c r="CO915" s="6"/>
      <c r="CP915" s="6"/>
      <c r="CQ915" s="6"/>
      <c r="CR915" s="6"/>
      <c r="CS915" s="6"/>
      <c r="CT915" s="6"/>
      <c r="CU915" s="6"/>
      <c r="CV915" s="6"/>
      <c r="CW915" s="6"/>
      <c r="CX915" s="6"/>
      <c r="CY915" s="6"/>
      <c r="CZ915" s="6"/>
      <c r="DA915" s="6"/>
      <c r="DB915" s="6"/>
      <c r="DC915" s="6"/>
      <c r="DD915" s="6"/>
      <c r="DE915" s="6"/>
      <c r="DF915" s="6"/>
      <c r="DG915" s="6"/>
      <c r="DH915" s="6"/>
      <c r="DI915" s="6"/>
      <c r="DJ915" s="6"/>
      <c r="DK915" s="6"/>
      <c r="DL915" s="6"/>
      <c r="DM915" s="6"/>
      <c r="DN915" s="6"/>
      <c r="DO915" s="6"/>
      <c r="DP915" s="6"/>
      <c r="DQ915" s="6"/>
      <c r="DR915" s="6"/>
      <c r="DS915" s="6"/>
      <c r="DT915" s="6"/>
      <c r="DU915" s="6"/>
      <c r="DV915" s="6"/>
      <c r="DW915" s="6"/>
      <c r="DX915" s="6"/>
      <c r="DY915" s="6"/>
      <c r="DZ915" s="6"/>
      <c r="EA915" s="6"/>
      <c r="EB915" s="6"/>
      <c r="EC915" s="6"/>
      <c r="ED915" s="6"/>
      <c r="EE915" s="6"/>
      <c r="EF915" s="6"/>
      <c r="EG915" s="6"/>
      <c r="EH915" s="6"/>
      <c r="EI915" s="6"/>
      <c r="EJ915" s="6"/>
      <c r="EK915" s="6"/>
      <c r="EL915" s="6"/>
      <c r="EM915" s="6"/>
      <c r="EN915" s="6"/>
      <c r="EO915" s="6"/>
      <c r="EP915" s="6"/>
      <c r="EQ915" s="6"/>
      <c r="ER915" s="6"/>
      <c r="ES915" s="6"/>
      <c r="ET915" s="6"/>
      <c r="EU915" s="6"/>
      <c r="EV915" s="6"/>
      <c r="EW915" s="6"/>
      <c r="EX915" s="6"/>
      <c r="EY915" s="6"/>
      <c r="EZ915" s="6"/>
      <c r="FA915" s="6"/>
      <c r="FB915" s="6"/>
      <c r="FC915" s="6"/>
      <c r="FD915" s="6"/>
      <c r="FE915" s="6"/>
      <c r="FF915" s="6"/>
      <c r="FG915" s="6"/>
      <c r="FH915" s="6"/>
      <c r="FI915" s="6"/>
      <c r="FJ915" s="6"/>
      <c r="FK915" s="6"/>
      <c r="FL915" s="6"/>
      <c r="FM915" s="6"/>
      <c r="FN915" s="6"/>
      <c r="FO915" s="6"/>
      <c r="FP915" s="6"/>
      <c r="FQ915" s="6"/>
      <c r="FR915" s="6"/>
      <c r="FS915" s="6"/>
      <c r="FT915" s="6"/>
      <c r="FU915" s="6"/>
      <c r="FV915" s="6"/>
      <c r="FW915" s="6"/>
      <c r="FX915" s="6"/>
      <c r="FY915" s="6"/>
      <c r="FZ915" s="6"/>
      <c r="GA915" s="6"/>
      <c r="GB915" s="6"/>
      <c r="GC915" s="6"/>
      <c r="GD915" s="6"/>
      <c r="GE915" s="6"/>
      <c r="GF915" s="6"/>
      <c r="GG915" s="6"/>
      <c r="GH915" s="6"/>
      <c r="GI915" s="6"/>
      <c r="GJ915" s="6"/>
      <c r="GK915" s="6"/>
      <c r="GL915" s="6"/>
      <c r="GM915" s="6"/>
      <c r="GN915" s="6"/>
      <c r="GO915" s="6"/>
      <c r="GP915" s="6"/>
      <c r="GQ915" s="6"/>
      <c r="GR915" s="6"/>
      <c r="GS915" s="6"/>
      <c r="GT915" s="6"/>
      <c r="GU915" s="6"/>
      <c r="GV915" s="6"/>
      <c r="GW915" s="6"/>
      <c r="GX915" s="6"/>
      <c r="GY915" s="6"/>
      <c r="GZ915" s="6"/>
      <c r="HA915" s="6"/>
      <c r="HB915" s="6"/>
      <c r="HC915" s="6"/>
      <c r="HD915" s="6"/>
      <c r="HE915" s="6"/>
      <c r="HF915" s="6"/>
      <c r="HG915" s="6"/>
      <c r="HH915" s="6"/>
      <c r="HI915" s="6"/>
      <c r="HJ915" s="6"/>
      <c r="HK915" s="6"/>
      <c r="HL915" s="6"/>
      <c r="HM915" s="6"/>
      <c r="HN915" s="6"/>
      <c r="HO915" s="6"/>
      <c r="HP915" s="6"/>
      <c r="HQ915" s="6"/>
      <c r="HR915" s="6"/>
      <c r="HS915" s="6"/>
      <c r="HT915" s="6"/>
      <c r="HU915" s="6"/>
      <c r="HV915" s="6"/>
      <c r="HW915" s="6"/>
      <c r="HX915" s="6"/>
      <c r="HY915" s="6"/>
      <c r="HZ915" s="6"/>
      <c r="IA915" s="6"/>
      <c r="IB915" s="6"/>
      <c r="IC915" s="6"/>
      <c r="ID915" s="6"/>
      <c r="IE915" s="6"/>
      <c r="IF915" s="6"/>
      <c r="IG915" s="6"/>
      <c r="IH915" s="6"/>
      <c r="II915" s="6"/>
      <c r="IJ915" s="6"/>
      <c r="IK915" s="6"/>
      <c r="IL915" s="6"/>
      <c r="IM915" s="6"/>
      <c r="IN915" s="6"/>
      <c r="IO915" s="6"/>
      <c r="IP915" s="6"/>
      <c r="IQ915" s="6"/>
      <c r="IR915" s="6"/>
      <c r="IS915" s="6"/>
      <c r="IT915" s="6"/>
      <c r="IU915" s="6"/>
      <c r="IV915" s="6"/>
      <c r="IW915" s="6"/>
      <c r="IX915" s="6"/>
    </row>
    <row r="916" spans="1:258" ht="25.15" customHeight="1" x14ac:dyDescent="0.25">
      <c r="A916" s="49" t="s">
        <v>1684</v>
      </c>
      <c r="B916" s="20" t="s">
        <v>630</v>
      </c>
      <c r="C916" s="2">
        <f t="shared" si="230"/>
        <v>3456860.6</v>
      </c>
      <c r="D916" s="3">
        <f t="shared" si="231"/>
        <v>0</v>
      </c>
      <c r="E916" s="3">
        <v>0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4">
        <v>0</v>
      </c>
      <c r="L916" s="3">
        <v>0</v>
      </c>
      <c r="M916" s="3">
        <v>585.15</v>
      </c>
      <c r="N916" s="3">
        <v>3456860.6</v>
      </c>
      <c r="O916" s="3">
        <v>0</v>
      </c>
      <c r="P916" s="3">
        <v>0</v>
      </c>
      <c r="Q916" s="9">
        <v>0</v>
      </c>
      <c r="R916" s="3">
        <f t="shared" si="233"/>
        <v>0</v>
      </c>
      <c r="S916" s="3">
        <v>0</v>
      </c>
      <c r="T916" s="9">
        <v>0</v>
      </c>
      <c r="U916" s="3">
        <v>0</v>
      </c>
      <c r="V916" s="5">
        <f t="shared" si="232"/>
        <v>5907.6486371015981</v>
      </c>
    </row>
    <row r="917" spans="1:258" ht="25.15" customHeight="1" x14ac:dyDescent="0.25">
      <c r="A917" s="49" t="s">
        <v>1685</v>
      </c>
      <c r="B917" s="20" t="s">
        <v>633</v>
      </c>
      <c r="C917" s="2">
        <f t="shared" si="230"/>
        <v>3431978.4</v>
      </c>
      <c r="D917" s="3">
        <f t="shared" si="231"/>
        <v>0</v>
      </c>
      <c r="E917" s="3">
        <v>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4">
        <v>0</v>
      </c>
      <c r="L917" s="3">
        <v>0</v>
      </c>
      <c r="M917" s="3">
        <v>566.41999999999996</v>
      </c>
      <c r="N917" s="3">
        <v>3431978.4</v>
      </c>
      <c r="O917" s="3">
        <v>0</v>
      </c>
      <c r="P917" s="3">
        <v>0</v>
      </c>
      <c r="Q917" s="9">
        <v>0</v>
      </c>
      <c r="R917" s="3">
        <f t="shared" si="233"/>
        <v>0</v>
      </c>
      <c r="S917" s="3">
        <v>0</v>
      </c>
      <c r="T917" s="9">
        <v>0</v>
      </c>
      <c r="U917" s="3">
        <v>0</v>
      </c>
      <c r="V917" s="5">
        <f t="shared" si="232"/>
        <v>6059.0699480950534</v>
      </c>
    </row>
    <row r="918" spans="1:258" ht="25.15" customHeight="1" x14ac:dyDescent="0.25">
      <c r="A918" s="49" t="s">
        <v>1686</v>
      </c>
      <c r="B918" s="20" t="s">
        <v>634</v>
      </c>
      <c r="C918" s="2">
        <f t="shared" si="230"/>
        <v>3343501.6</v>
      </c>
      <c r="D918" s="3">
        <f t="shared" si="231"/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4">
        <v>0</v>
      </c>
      <c r="L918" s="3">
        <v>0</v>
      </c>
      <c r="M918" s="3">
        <v>555.28</v>
      </c>
      <c r="N918" s="3">
        <v>3343501.6</v>
      </c>
      <c r="O918" s="3">
        <v>0</v>
      </c>
      <c r="P918" s="3">
        <v>0</v>
      </c>
      <c r="Q918" s="9">
        <v>0</v>
      </c>
      <c r="R918" s="3">
        <f t="shared" si="233"/>
        <v>0</v>
      </c>
      <c r="S918" s="3">
        <v>0</v>
      </c>
      <c r="T918" s="9">
        <v>0</v>
      </c>
      <c r="U918" s="3">
        <v>0</v>
      </c>
      <c r="V918" s="5">
        <f t="shared" si="232"/>
        <v>6021.2894395620233</v>
      </c>
    </row>
    <row r="919" spans="1:258" ht="25.15" customHeight="1" x14ac:dyDescent="0.25">
      <c r="A919" s="49" t="s">
        <v>1687</v>
      </c>
      <c r="B919" s="20" t="s">
        <v>635</v>
      </c>
      <c r="C919" s="2">
        <f t="shared" si="230"/>
        <v>3732811.8</v>
      </c>
      <c r="D919" s="3">
        <f t="shared" si="231"/>
        <v>0</v>
      </c>
      <c r="E919" s="3">
        <v>0</v>
      </c>
      <c r="F919" s="3">
        <v>0</v>
      </c>
      <c r="G919" s="3">
        <v>0</v>
      </c>
      <c r="H919" s="3">
        <v>0</v>
      </c>
      <c r="I919" s="3">
        <v>0</v>
      </c>
      <c r="J919" s="3">
        <v>0</v>
      </c>
      <c r="K919" s="4">
        <v>0</v>
      </c>
      <c r="L919" s="3">
        <v>0</v>
      </c>
      <c r="M919" s="9">
        <v>567.65</v>
      </c>
      <c r="N919" s="3">
        <v>3732811.8</v>
      </c>
      <c r="O919" s="3">
        <v>0</v>
      </c>
      <c r="P919" s="3">
        <v>0</v>
      </c>
      <c r="Q919" s="9">
        <v>0</v>
      </c>
      <c r="R919" s="3">
        <f t="shared" si="233"/>
        <v>0</v>
      </c>
      <c r="S919" s="3">
        <v>0</v>
      </c>
      <c r="T919" s="9">
        <v>0</v>
      </c>
      <c r="U919" s="3">
        <v>0</v>
      </c>
      <c r="V919" s="5">
        <f t="shared" si="232"/>
        <v>6575.903813969876</v>
      </c>
    </row>
    <row r="920" spans="1:258" ht="25.15" customHeight="1" x14ac:dyDescent="0.25">
      <c r="A920" s="49" t="s">
        <v>1688</v>
      </c>
      <c r="B920" s="20" t="s">
        <v>636</v>
      </c>
      <c r="C920" s="2">
        <f t="shared" si="230"/>
        <v>3556790.8</v>
      </c>
      <c r="D920" s="3">
        <f t="shared" si="231"/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4">
        <v>0</v>
      </c>
      <c r="L920" s="3">
        <v>0</v>
      </c>
      <c r="M920" s="3">
        <v>591.44000000000005</v>
      </c>
      <c r="N920" s="3">
        <v>3556790.8</v>
      </c>
      <c r="O920" s="3">
        <v>0</v>
      </c>
      <c r="P920" s="3">
        <v>0</v>
      </c>
      <c r="Q920" s="9">
        <v>0</v>
      </c>
      <c r="R920" s="3">
        <f t="shared" si="233"/>
        <v>0</v>
      </c>
      <c r="S920" s="3">
        <v>0</v>
      </c>
      <c r="T920" s="9">
        <v>0</v>
      </c>
      <c r="U920" s="3">
        <v>0</v>
      </c>
      <c r="V920" s="5">
        <f t="shared" si="232"/>
        <v>6013.7812795887994</v>
      </c>
    </row>
    <row r="921" spans="1:258" ht="25.15" customHeight="1" x14ac:dyDescent="0.25">
      <c r="A921" s="49" t="s">
        <v>1689</v>
      </c>
      <c r="B921" s="20" t="s">
        <v>631</v>
      </c>
      <c r="C921" s="2">
        <f t="shared" si="230"/>
        <v>3340520.4</v>
      </c>
      <c r="D921" s="3">
        <f t="shared" si="231"/>
        <v>0</v>
      </c>
      <c r="E921" s="3">
        <v>0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4">
        <v>0</v>
      </c>
      <c r="L921" s="3">
        <v>0</v>
      </c>
      <c r="M921" s="3">
        <v>574.91</v>
      </c>
      <c r="N921" s="3">
        <v>3340520.4</v>
      </c>
      <c r="O921" s="3">
        <v>0</v>
      </c>
      <c r="P921" s="3">
        <v>0</v>
      </c>
      <c r="Q921" s="9">
        <v>0</v>
      </c>
      <c r="R921" s="3">
        <f t="shared" si="233"/>
        <v>0</v>
      </c>
      <c r="S921" s="3">
        <v>0</v>
      </c>
      <c r="T921" s="9">
        <v>0</v>
      </c>
      <c r="U921" s="3">
        <v>0</v>
      </c>
      <c r="V921" s="5">
        <f t="shared" si="232"/>
        <v>5810.5101668087182</v>
      </c>
    </row>
    <row r="922" spans="1:258" ht="25.15" customHeight="1" x14ac:dyDescent="0.25">
      <c r="A922" s="49" t="s">
        <v>1690</v>
      </c>
      <c r="B922" s="20" t="s">
        <v>632</v>
      </c>
      <c r="C922" s="2">
        <f t="shared" si="230"/>
        <v>5251302</v>
      </c>
      <c r="D922" s="3">
        <f t="shared" si="231"/>
        <v>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4">
        <v>0</v>
      </c>
      <c r="L922" s="3">
        <v>0</v>
      </c>
      <c r="M922" s="9">
        <v>882.77</v>
      </c>
      <c r="N922" s="3">
        <v>5251302</v>
      </c>
      <c r="O922" s="3">
        <v>0</v>
      </c>
      <c r="P922" s="3">
        <v>0</v>
      </c>
      <c r="Q922" s="9">
        <v>0</v>
      </c>
      <c r="R922" s="3">
        <f t="shared" si="233"/>
        <v>0</v>
      </c>
      <c r="S922" s="3">
        <v>0</v>
      </c>
      <c r="T922" s="9">
        <v>0</v>
      </c>
      <c r="U922" s="3">
        <v>0</v>
      </c>
      <c r="V922" s="5">
        <f t="shared" si="232"/>
        <v>5948.6638648798671</v>
      </c>
    </row>
    <row r="923" spans="1:258" ht="25.15" customHeight="1" x14ac:dyDescent="0.25">
      <c r="A923" s="49" t="s">
        <v>1691</v>
      </c>
      <c r="B923" s="20" t="s">
        <v>704</v>
      </c>
      <c r="C923" s="2">
        <f t="shared" si="230"/>
        <v>3662666.4</v>
      </c>
      <c r="D923" s="3">
        <f t="shared" si="231"/>
        <v>0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4">
        <v>0</v>
      </c>
      <c r="L923" s="3">
        <v>0</v>
      </c>
      <c r="M923" s="9">
        <v>565.6</v>
      </c>
      <c r="N923" s="3">
        <v>3662666.4</v>
      </c>
      <c r="O923" s="3">
        <v>0</v>
      </c>
      <c r="P923" s="3">
        <v>0</v>
      </c>
      <c r="Q923" s="9">
        <v>0</v>
      </c>
      <c r="R923" s="3">
        <f t="shared" si="233"/>
        <v>0</v>
      </c>
      <c r="S923" s="3">
        <v>0</v>
      </c>
      <c r="T923" s="9">
        <v>0</v>
      </c>
      <c r="U923" s="3">
        <v>0</v>
      </c>
      <c r="V923" s="5">
        <f t="shared" si="232"/>
        <v>6475.7185289957561</v>
      </c>
    </row>
    <row r="924" spans="1:258" ht="25.15" customHeight="1" x14ac:dyDescent="0.25">
      <c r="A924" s="49" t="s">
        <v>1692</v>
      </c>
      <c r="B924" s="20" t="s">
        <v>1120</v>
      </c>
      <c r="C924" s="2">
        <f t="shared" si="230"/>
        <v>118591.54</v>
      </c>
      <c r="D924" s="3">
        <f t="shared" si="231"/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4">
        <v>0</v>
      </c>
      <c r="L924" s="3">
        <v>0</v>
      </c>
      <c r="M924" s="9">
        <v>0</v>
      </c>
      <c r="N924" s="3">
        <v>0</v>
      </c>
      <c r="O924" s="3">
        <v>0</v>
      </c>
      <c r="P924" s="3">
        <v>0</v>
      </c>
      <c r="Q924" s="9">
        <v>0</v>
      </c>
      <c r="R924" s="3">
        <v>0</v>
      </c>
      <c r="S924" s="3">
        <v>0</v>
      </c>
      <c r="T924" s="9">
        <v>0</v>
      </c>
      <c r="U924" s="3">
        <v>118591.54</v>
      </c>
      <c r="V924" s="5" t="e">
        <f t="shared" si="232"/>
        <v>#DIV/0!</v>
      </c>
    </row>
    <row r="925" spans="1:258" ht="25.15" customHeight="1" x14ac:dyDescent="0.25">
      <c r="A925" s="49" t="s">
        <v>1693</v>
      </c>
      <c r="B925" s="20" t="s">
        <v>637</v>
      </c>
      <c r="C925" s="2">
        <f t="shared" si="230"/>
        <v>9504602.7300000004</v>
      </c>
      <c r="D925" s="3">
        <f t="shared" si="231"/>
        <v>9049953.7599999998</v>
      </c>
      <c r="E925" s="3">
        <v>9049953.7599999998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4">
        <v>0</v>
      </c>
      <c r="L925" s="3">
        <v>0</v>
      </c>
      <c r="M925" s="3">
        <v>0</v>
      </c>
      <c r="N925" s="3">
        <v>0</v>
      </c>
      <c r="O925" s="3">
        <v>0</v>
      </c>
      <c r="P925" s="3">
        <v>0</v>
      </c>
      <c r="Q925" s="3">
        <v>0</v>
      </c>
      <c r="R925" s="3">
        <f t="shared" ref="R925:R934" si="234">Q925*3200</f>
        <v>0</v>
      </c>
      <c r="S925" s="3">
        <v>0</v>
      </c>
      <c r="T925" s="9">
        <v>0</v>
      </c>
      <c r="U925" s="3">
        <v>454648.97</v>
      </c>
      <c r="V925" s="5" t="e">
        <f t="shared" si="232"/>
        <v>#DIV/0!</v>
      </c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  <c r="DH925" s="36"/>
      <c r="DI925" s="36"/>
      <c r="DJ925" s="36"/>
      <c r="DK925" s="36"/>
      <c r="DL925" s="36"/>
      <c r="DM925" s="36"/>
      <c r="DN925" s="36"/>
      <c r="DO925" s="36"/>
      <c r="DP925" s="36"/>
      <c r="DQ925" s="36"/>
      <c r="DR925" s="36"/>
      <c r="DS925" s="36"/>
      <c r="DT925" s="36"/>
      <c r="DU925" s="36"/>
      <c r="DV925" s="36"/>
      <c r="DW925" s="36"/>
      <c r="DX925" s="36"/>
      <c r="DY925" s="36"/>
      <c r="DZ925" s="36"/>
      <c r="EA925" s="36"/>
      <c r="EB925" s="36"/>
      <c r="EC925" s="36"/>
      <c r="ED925" s="36"/>
      <c r="EE925" s="36"/>
      <c r="EF925" s="36"/>
      <c r="EG925" s="36"/>
      <c r="EH925" s="36"/>
      <c r="EI925" s="36"/>
      <c r="EJ925" s="36"/>
      <c r="EK925" s="36"/>
      <c r="EL925" s="36"/>
      <c r="EM925" s="36"/>
      <c r="EN925" s="36"/>
      <c r="EO925" s="36"/>
      <c r="EP925" s="36"/>
      <c r="EQ925" s="36"/>
      <c r="ER925" s="36"/>
      <c r="ES925" s="36"/>
      <c r="ET925" s="36"/>
      <c r="EU925" s="36"/>
      <c r="EV925" s="36"/>
      <c r="EW925" s="36"/>
      <c r="EX925" s="36"/>
      <c r="EY925" s="36"/>
      <c r="EZ925" s="36"/>
      <c r="FA925" s="36"/>
      <c r="FB925" s="36"/>
      <c r="FC925" s="36"/>
      <c r="FD925" s="36"/>
      <c r="FE925" s="36"/>
      <c r="FF925" s="36"/>
      <c r="FG925" s="36"/>
      <c r="FH925" s="36"/>
      <c r="FI925" s="36"/>
      <c r="FJ925" s="36"/>
      <c r="FK925" s="36"/>
      <c r="FL925" s="36"/>
      <c r="FM925" s="36"/>
      <c r="FN925" s="36"/>
      <c r="FO925" s="36"/>
      <c r="FP925" s="36"/>
      <c r="FQ925" s="36"/>
      <c r="FR925" s="36"/>
      <c r="FS925" s="36"/>
      <c r="FT925" s="36"/>
      <c r="FU925" s="36"/>
      <c r="FV925" s="36"/>
      <c r="FW925" s="36"/>
      <c r="FX925" s="36"/>
      <c r="FY925" s="36"/>
      <c r="FZ925" s="36"/>
      <c r="GA925" s="36"/>
      <c r="GB925" s="36"/>
      <c r="GC925" s="36"/>
      <c r="GD925" s="36"/>
      <c r="GE925" s="36"/>
      <c r="GF925" s="36"/>
      <c r="GG925" s="36"/>
      <c r="GH925" s="36"/>
      <c r="GI925" s="36"/>
      <c r="GJ925" s="36"/>
      <c r="GK925" s="36"/>
      <c r="GL925" s="36"/>
      <c r="GM925" s="36"/>
      <c r="GN925" s="36"/>
      <c r="GO925" s="36"/>
      <c r="GP925" s="36"/>
      <c r="GQ925" s="36"/>
      <c r="GR925" s="36"/>
      <c r="GS925" s="36"/>
      <c r="GT925" s="36"/>
      <c r="GU925" s="36"/>
      <c r="GV925" s="36"/>
      <c r="GW925" s="36"/>
      <c r="GX925" s="36"/>
      <c r="GY925" s="36"/>
      <c r="GZ925" s="36"/>
      <c r="HA925" s="36"/>
      <c r="HB925" s="36"/>
      <c r="HC925" s="36"/>
      <c r="HD925" s="36"/>
      <c r="HE925" s="36"/>
      <c r="HF925" s="36"/>
      <c r="HG925" s="36"/>
      <c r="HH925" s="36"/>
      <c r="HI925" s="36"/>
      <c r="HJ925" s="36"/>
      <c r="HK925" s="36"/>
      <c r="HL925" s="36"/>
      <c r="HM925" s="36"/>
      <c r="HN925" s="36"/>
      <c r="HO925" s="36"/>
      <c r="HP925" s="36"/>
      <c r="HQ925" s="36"/>
      <c r="HR925" s="36"/>
      <c r="HS925" s="36"/>
      <c r="HT925" s="36"/>
      <c r="HU925" s="36"/>
      <c r="HV925" s="36"/>
      <c r="HW925" s="36"/>
      <c r="HX925" s="36"/>
      <c r="HY925" s="36"/>
      <c r="HZ925" s="36"/>
      <c r="IA925" s="36"/>
      <c r="IB925" s="36"/>
      <c r="IC925" s="36"/>
      <c r="ID925" s="36"/>
      <c r="IE925" s="36"/>
      <c r="IF925" s="36"/>
      <c r="IG925" s="36"/>
      <c r="IH925" s="36"/>
      <c r="II925" s="36"/>
      <c r="IJ925" s="36"/>
      <c r="IK925" s="36"/>
      <c r="IL925" s="36"/>
      <c r="IM925" s="36"/>
      <c r="IN925" s="36"/>
      <c r="IO925" s="36"/>
      <c r="IP925" s="36"/>
      <c r="IQ925" s="36"/>
      <c r="IR925" s="36"/>
      <c r="IS925" s="36"/>
      <c r="IT925" s="36"/>
      <c r="IU925" s="36"/>
      <c r="IV925" s="36"/>
      <c r="IW925" s="36"/>
      <c r="IX925" s="36"/>
    </row>
    <row r="926" spans="1:258" ht="25.15" customHeight="1" x14ac:dyDescent="0.25">
      <c r="A926" s="49" t="s">
        <v>1694</v>
      </c>
      <c r="B926" s="20" t="s">
        <v>705</v>
      </c>
      <c r="C926" s="2">
        <f t="shared" si="230"/>
        <v>2327400.23</v>
      </c>
      <c r="D926" s="3">
        <f t="shared" si="231"/>
        <v>2056520.4000000001</v>
      </c>
      <c r="E926" s="3">
        <v>948066.4</v>
      </c>
      <c r="F926" s="3">
        <v>0</v>
      </c>
      <c r="G926" s="3">
        <v>245508.2</v>
      </c>
      <c r="H926" s="3">
        <v>287182</v>
      </c>
      <c r="I926" s="3">
        <v>575763.80000000005</v>
      </c>
      <c r="J926" s="3">
        <v>0</v>
      </c>
      <c r="K926" s="4">
        <v>0</v>
      </c>
      <c r="L926" s="3">
        <v>0</v>
      </c>
      <c r="M926" s="3">
        <v>0</v>
      </c>
      <c r="N926" s="3">
        <v>0</v>
      </c>
      <c r="O926" s="3">
        <v>0</v>
      </c>
      <c r="P926" s="3">
        <v>0</v>
      </c>
      <c r="Q926" s="3">
        <v>0</v>
      </c>
      <c r="R926" s="3">
        <f t="shared" si="234"/>
        <v>0</v>
      </c>
      <c r="S926" s="3">
        <v>0</v>
      </c>
      <c r="T926" s="9">
        <v>0</v>
      </c>
      <c r="U926" s="3">
        <v>270879.83</v>
      </c>
      <c r="V926" s="5" t="e">
        <f t="shared" si="232"/>
        <v>#DIV/0!</v>
      </c>
    </row>
    <row r="927" spans="1:258" ht="25.15" customHeight="1" x14ac:dyDescent="0.25">
      <c r="A927" s="49" t="s">
        <v>1695</v>
      </c>
      <c r="B927" s="20" t="s">
        <v>638</v>
      </c>
      <c r="C927" s="2">
        <f t="shared" si="230"/>
        <v>1533132</v>
      </c>
      <c r="D927" s="3">
        <f t="shared" si="231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10">
        <v>0</v>
      </c>
      <c r="L927" s="9">
        <v>0</v>
      </c>
      <c r="M927" s="9">
        <v>234</v>
      </c>
      <c r="N927" s="3">
        <v>1533132</v>
      </c>
      <c r="O927" s="3">
        <v>0</v>
      </c>
      <c r="P927" s="3">
        <v>0</v>
      </c>
      <c r="Q927" s="3">
        <v>0</v>
      </c>
      <c r="R927" s="3">
        <f t="shared" si="234"/>
        <v>0</v>
      </c>
      <c r="S927" s="3">
        <v>0</v>
      </c>
      <c r="T927" s="9">
        <v>0</v>
      </c>
      <c r="U927" s="3">
        <v>0</v>
      </c>
      <c r="V927" s="5">
        <f t="shared" si="232"/>
        <v>6551.8461538461543</v>
      </c>
    </row>
    <row r="928" spans="1:258" ht="25.15" customHeight="1" x14ac:dyDescent="0.25">
      <c r="A928" s="49" t="s">
        <v>1696</v>
      </c>
      <c r="B928" s="20" t="s">
        <v>640</v>
      </c>
      <c r="C928" s="2">
        <f t="shared" si="230"/>
        <v>1538064</v>
      </c>
      <c r="D928" s="3">
        <f t="shared" si="231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10">
        <v>0</v>
      </c>
      <c r="L928" s="9">
        <v>0</v>
      </c>
      <c r="M928" s="3">
        <v>233.04</v>
      </c>
      <c r="N928" s="3">
        <v>1538064</v>
      </c>
      <c r="O928" s="3">
        <v>0</v>
      </c>
      <c r="P928" s="3">
        <v>0</v>
      </c>
      <c r="Q928" s="3">
        <v>0</v>
      </c>
      <c r="R928" s="3">
        <f t="shared" si="234"/>
        <v>0</v>
      </c>
      <c r="S928" s="3">
        <v>0</v>
      </c>
      <c r="T928" s="9">
        <v>0</v>
      </c>
      <c r="U928" s="3">
        <v>0</v>
      </c>
      <c r="V928" s="5">
        <f t="shared" si="232"/>
        <v>6600</v>
      </c>
    </row>
    <row r="929" spans="1:258" ht="25.15" customHeight="1" x14ac:dyDescent="0.25">
      <c r="A929" s="49" t="s">
        <v>1697</v>
      </c>
      <c r="B929" s="20" t="s">
        <v>706</v>
      </c>
      <c r="C929" s="2">
        <f t="shared" si="230"/>
        <v>1670673</v>
      </c>
      <c r="D929" s="3">
        <f t="shared" si="231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10">
        <v>0</v>
      </c>
      <c r="L929" s="9">
        <v>0</v>
      </c>
      <c r="M929" s="3">
        <v>255.65</v>
      </c>
      <c r="N929" s="3">
        <v>1670673</v>
      </c>
      <c r="O929" s="3">
        <v>0</v>
      </c>
      <c r="P929" s="3">
        <v>0</v>
      </c>
      <c r="Q929" s="3">
        <v>0</v>
      </c>
      <c r="R929" s="3">
        <f t="shared" si="234"/>
        <v>0</v>
      </c>
      <c r="S929" s="3">
        <v>0</v>
      </c>
      <c r="T929" s="9">
        <v>0</v>
      </c>
      <c r="U929" s="3">
        <v>0</v>
      </c>
      <c r="V929" s="5">
        <f t="shared" si="232"/>
        <v>6535.0009778994718</v>
      </c>
    </row>
    <row r="930" spans="1:258" s="5" customFormat="1" ht="25.15" customHeight="1" x14ac:dyDescent="0.25">
      <c r="A930" s="49" t="s">
        <v>1698</v>
      </c>
      <c r="B930" s="20" t="s">
        <v>639</v>
      </c>
      <c r="C930" s="2">
        <f t="shared" si="230"/>
        <v>1605928.4</v>
      </c>
      <c r="D930" s="3">
        <f t="shared" si="231"/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10">
        <v>0</v>
      </c>
      <c r="L930" s="9">
        <v>0</v>
      </c>
      <c r="M930" s="3">
        <v>248</v>
      </c>
      <c r="N930" s="3">
        <v>1605928.4</v>
      </c>
      <c r="O930" s="3">
        <v>0</v>
      </c>
      <c r="P930" s="3">
        <v>0</v>
      </c>
      <c r="Q930" s="3">
        <v>0</v>
      </c>
      <c r="R930" s="3">
        <f t="shared" si="234"/>
        <v>0</v>
      </c>
      <c r="S930" s="3">
        <v>0</v>
      </c>
      <c r="T930" s="9">
        <v>0</v>
      </c>
      <c r="U930" s="3">
        <v>0</v>
      </c>
      <c r="V930" s="5">
        <f t="shared" si="232"/>
        <v>6475.5177419354832</v>
      </c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  <c r="CA930" s="6"/>
      <c r="CB930" s="6"/>
      <c r="CC930" s="6"/>
      <c r="CD930" s="6"/>
      <c r="CE930" s="6"/>
      <c r="CF930" s="6"/>
      <c r="CG930" s="6"/>
      <c r="CH930" s="6"/>
      <c r="CI930" s="6"/>
      <c r="CJ930" s="6"/>
      <c r="CK930" s="6"/>
      <c r="CL930" s="6"/>
      <c r="CM930" s="6"/>
      <c r="CN930" s="6"/>
      <c r="CO930" s="6"/>
      <c r="CP930" s="6"/>
      <c r="CQ930" s="6"/>
      <c r="CR930" s="6"/>
      <c r="CS930" s="6"/>
      <c r="CT930" s="6"/>
      <c r="CU930" s="6"/>
      <c r="CV930" s="6"/>
      <c r="CW930" s="6"/>
      <c r="CX930" s="6"/>
      <c r="CY930" s="6"/>
      <c r="CZ930" s="6"/>
      <c r="DA930" s="6"/>
      <c r="DB930" s="6"/>
      <c r="DC930" s="6"/>
      <c r="DD930" s="6"/>
      <c r="DE930" s="6"/>
      <c r="DF930" s="6"/>
      <c r="DG930" s="6"/>
      <c r="DH930" s="6"/>
      <c r="DI930" s="6"/>
      <c r="DJ930" s="6"/>
      <c r="DK930" s="6"/>
      <c r="DL930" s="6"/>
      <c r="DM930" s="6"/>
      <c r="DN930" s="6"/>
      <c r="DO930" s="6"/>
      <c r="DP930" s="6"/>
      <c r="DQ930" s="6"/>
      <c r="DR930" s="6"/>
      <c r="DS930" s="6"/>
      <c r="DT930" s="6"/>
      <c r="DU930" s="6"/>
      <c r="DV930" s="6"/>
      <c r="DW930" s="6"/>
      <c r="DX930" s="6"/>
      <c r="DY930" s="6"/>
      <c r="DZ930" s="6"/>
      <c r="EA930" s="6"/>
      <c r="EB930" s="6"/>
      <c r="EC930" s="6"/>
      <c r="ED930" s="6"/>
      <c r="EE930" s="6"/>
      <c r="EF930" s="6"/>
      <c r="EG930" s="6"/>
      <c r="EH930" s="6"/>
      <c r="EI930" s="6"/>
      <c r="EJ930" s="6"/>
      <c r="EK930" s="6"/>
      <c r="EL930" s="6"/>
      <c r="EM930" s="6"/>
      <c r="EN930" s="6"/>
      <c r="EO930" s="6"/>
      <c r="EP930" s="6"/>
      <c r="EQ930" s="6"/>
      <c r="ER930" s="6"/>
      <c r="ES930" s="6"/>
      <c r="ET930" s="6"/>
      <c r="EU930" s="6"/>
      <c r="EV930" s="6"/>
      <c r="EW930" s="6"/>
      <c r="EX930" s="6"/>
      <c r="EY930" s="6"/>
      <c r="EZ930" s="6"/>
      <c r="FA930" s="6"/>
      <c r="FB930" s="6"/>
      <c r="FC930" s="6"/>
      <c r="FD930" s="6"/>
      <c r="FE930" s="6"/>
      <c r="FF930" s="6"/>
      <c r="FG930" s="6"/>
      <c r="FH930" s="6"/>
      <c r="FI930" s="6"/>
      <c r="FJ930" s="6"/>
      <c r="FK930" s="6"/>
      <c r="FL930" s="6"/>
      <c r="FM930" s="6"/>
      <c r="FN930" s="6"/>
      <c r="FO930" s="6"/>
      <c r="FP930" s="6"/>
      <c r="FQ930" s="6"/>
      <c r="FR930" s="6"/>
      <c r="FS930" s="6"/>
      <c r="FT930" s="6"/>
      <c r="FU930" s="6"/>
      <c r="FV930" s="6"/>
      <c r="FW930" s="6"/>
      <c r="FX930" s="6"/>
      <c r="FY930" s="6"/>
      <c r="FZ930" s="6"/>
      <c r="GA930" s="6"/>
      <c r="GB930" s="6"/>
      <c r="GC930" s="6"/>
      <c r="GD930" s="6"/>
      <c r="GE930" s="6"/>
      <c r="GF930" s="6"/>
      <c r="GG930" s="6"/>
      <c r="GH930" s="6"/>
      <c r="GI930" s="6"/>
      <c r="GJ930" s="6"/>
      <c r="GK930" s="6"/>
      <c r="GL930" s="6"/>
      <c r="GM930" s="6"/>
      <c r="GN930" s="6"/>
      <c r="GO930" s="6"/>
      <c r="GP930" s="6"/>
      <c r="GQ930" s="6"/>
      <c r="GR930" s="6"/>
      <c r="GS930" s="6"/>
      <c r="GT930" s="6"/>
      <c r="GU930" s="6"/>
      <c r="GV930" s="6"/>
      <c r="GW930" s="6"/>
      <c r="GX930" s="6"/>
      <c r="GY930" s="6"/>
      <c r="GZ930" s="6"/>
      <c r="HA930" s="6"/>
      <c r="HB930" s="6"/>
      <c r="HC930" s="6"/>
      <c r="HD930" s="6"/>
      <c r="HE930" s="6"/>
      <c r="HF930" s="6"/>
      <c r="HG930" s="6"/>
      <c r="HH930" s="6"/>
      <c r="HI930" s="6"/>
      <c r="HJ930" s="6"/>
      <c r="HK930" s="6"/>
      <c r="HL930" s="6"/>
      <c r="HM930" s="6"/>
      <c r="HN930" s="6"/>
      <c r="HO930" s="6"/>
      <c r="HP930" s="6"/>
      <c r="HQ930" s="6"/>
      <c r="HR930" s="6"/>
      <c r="HS930" s="6"/>
      <c r="HT930" s="6"/>
      <c r="HU930" s="6"/>
      <c r="HV930" s="6"/>
      <c r="HW930" s="6"/>
      <c r="HX930" s="6"/>
      <c r="HY930" s="6"/>
      <c r="HZ930" s="6"/>
      <c r="IA930" s="6"/>
      <c r="IB930" s="6"/>
      <c r="IC930" s="6"/>
      <c r="ID930" s="6"/>
      <c r="IE930" s="6"/>
      <c r="IF930" s="6"/>
      <c r="IG930" s="6"/>
      <c r="IH930" s="6"/>
      <c r="II930" s="6"/>
      <c r="IJ930" s="6"/>
      <c r="IK930" s="6"/>
      <c r="IL930" s="6"/>
      <c r="IM930" s="6"/>
      <c r="IN930" s="6"/>
      <c r="IO930" s="6"/>
      <c r="IP930" s="6"/>
      <c r="IQ930" s="6"/>
      <c r="IR930" s="6"/>
      <c r="IS930" s="6"/>
      <c r="IT930" s="6"/>
      <c r="IU930" s="6"/>
      <c r="IV930" s="6"/>
      <c r="IW930" s="6"/>
      <c r="IX930" s="6"/>
    </row>
    <row r="931" spans="1:258" ht="25.15" customHeight="1" x14ac:dyDescent="0.25">
      <c r="A931" s="49" t="s">
        <v>1699</v>
      </c>
      <c r="B931" s="20" t="s">
        <v>707</v>
      </c>
      <c r="C931" s="2">
        <f t="shared" si="230"/>
        <v>4158084</v>
      </c>
      <c r="D931" s="3">
        <f t="shared" si="231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10">
        <v>0</v>
      </c>
      <c r="L931" s="9">
        <v>0</v>
      </c>
      <c r="M931" s="3">
        <v>631</v>
      </c>
      <c r="N931" s="3">
        <v>4158084</v>
      </c>
      <c r="O931" s="3">
        <v>0</v>
      </c>
      <c r="P931" s="3">
        <v>0</v>
      </c>
      <c r="Q931" s="3">
        <v>0</v>
      </c>
      <c r="R931" s="3">
        <f t="shared" si="234"/>
        <v>0</v>
      </c>
      <c r="S931" s="3">
        <v>0</v>
      </c>
      <c r="T931" s="9">
        <v>0</v>
      </c>
      <c r="U931" s="3">
        <v>0</v>
      </c>
      <c r="V931" s="5">
        <f t="shared" si="232"/>
        <v>6589.6735340729001</v>
      </c>
    </row>
    <row r="932" spans="1:258" ht="25.15" customHeight="1" x14ac:dyDescent="0.25">
      <c r="A932" s="49" t="s">
        <v>1700</v>
      </c>
      <c r="B932" s="20" t="s">
        <v>732</v>
      </c>
      <c r="C932" s="2">
        <f t="shared" si="230"/>
        <v>10569866.789999999</v>
      </c>
      <c r="D932" s="3">
        <f t="shared" si="231"/>
        <v>4736179.0000000009</v>
      </c>
      <c r="E932" s="3">
        <v>1101690.2</v>
      </c>
      <c r="F932" s="3">
        <v>2450630</v>
      </c>
      <c r="G932" s="3">
        <v>353418.2</v>
      </c>
      <c r="H932" s="3">
        <v>485098.4</v>
      </c>
      <c r="I932" s="3">
        <v>345342.2</v>
      </c>
      <c r="J932" s="3">
        <v>0</v>
      </c>
      <c r="K932" s="4">
        <v>0</v>
      </c>
      <c r="L932" s="3">
        <v>0</v>
      </c>
      <c r="M932" s="9">
        <v>854.79</v>
      </c>
      <c r="N932" s="3">
        <v>5641614</v>
      </c>
      <c r="O932" s="3">
        <v>0</v>
      </c>
      <c r="P932" s="3">
        <v>0</v>
      </c>
      <c r="Q932" s="3">
        <v>0</v>
      </c>
      <c r="R932" s="3">
        <f t="shared" si="234"/>
        <v>0</v>
      </c>
      <c r="S932" s="3">
        <v>0</v>
      </c>
      <c r="T932" s="9">
        <v>0</v>
      </c>
      <c r="U932" s="3">
        <v>192073.79</v>
      </c>
      <c r="V932" s="5">
        <f t="shared" si="232"/>
        <v>6600</v>
      </c>
    </row>
    <row r="933" spans="1:258" ht="25.15" customHeight="1" x14ac:dyDescent="0.25">
      <c r="A933" s="49" t="s">
        <v>1701</v>
      </c>
      <c r="B933" s="20" t="s">
        <v>708</v>
      </c>
      <c r="C933" s="2">
        <f t="shared" si="230"/>
        <v>7410600</v>
      </c>
      <c r="D933" s="3">
        <f t="shared" si="231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10">
        <v>0</v>
      </c>
      <c r="L933" s="9">
        <v>0</v>
      </c>
      <c r="M933" s="3">
        <v>1122.82</v>
      </c>
      <c r="N933" s="3">
        <v>7410600</v>
      </c>
      <c r="O933" s="3">
        <v>0</v>
      </c>
      <c r="P933" s="3">
        <v>0</v>
      </c>
      <c r="Q933" s="3">
        <v>0</v>
      </c>
      <c r="R933" s="3">
        <f t="shared" si="234"/>
        <v>0</v>
      </c>
      <c r="S933" s="3">
        <v>0</v>
      </c>
      <c r="T933" s="9">
        <v>0</v>
      </c>
      <c r="U933" s="3">
        <v>0</v>
      </c>
      <c r="V933" s="5">
        <f t="shared" si="232"/>
        <v>6599.9893126235729</v>
      </c>
    </row>
    <row r="934" spans="1:258" ht="25.15" customHeight="1" x14ac:dyDescent="0.25">
      <c r="A934" s="49" t="s">
        <v>1702</v>
      </c>
      <c r="B934" s="20" t="s">
        <v>641</v>
      </c>
      <c r="C934" s="2">
        <f t="shared" si="230"/>
        <v>5756190</v>
      </c>
      <c r="D934" s="3">
        <f t="shared" si="231"/>
        <v>0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  <c r="K934" s="10">
        <v>0</v>
      </c>
      <c r="L934" s="9">
        <v>0</v>
      </c>
      <c r="M934" s="3">
        <v>872.15</v>
      </c>
      <c r="N934" s="3">
        <v>5756190</v>
      </c>
      <c r="O934" s="3">
        <v>0</v>
      </c>
      <c r="P934" s="3">
        <v>0</v>
      </c>
      <c r="Q934" s="3">
        <v>0</v>
      </c>
      <c r="R934" s="3">
        <f t="shared" si="234"/>
        <v>0</v>
      </c>
      <c r="S934" s="3">
        <v>0</v>
      </c>
      <c r="T934" s="9">
        <v>0</v>
      </c>
      <c r="U934" s="3">
        <v>0</v>
      </c>
      <c r="V934" s="5">
        <f t="shared" si="232"/>
        <v>6600</v>
      </c>
    </row>
    <row r="935" spans="1:258" ht="25.15" customHeight="1" x14ac:dyDescent="0.25">
      <c r="A935" s="49" t="s">
        <v>1703</v>
      </c>
      <c r="B935" s="20" t="s">
        <v>642</v>
      </c>
      <c r="C935" s="2">
        <f t="shared" si="230"/>
        <v>2613192.2000000002</v>
      </c>
      <c r="D935" s="3">
        <f t="shared" si="231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10">
        <v>0</v>
      </c>
      <c r="L935" s="9">
        <v>0</v>
      </c>
      <c r="M935" s="9">
        <v>256.31</v>
      </c>
      <c r="N935" s="3">
        <v>1450043.2</v>
      </c>
      <c r="O935" s="9">
        <v>0</v>
      </c>
      <c r="P935" s="9">
        <v>0</v>
      </c>
      <c r="Q935" s="9">
        <v>395.4</v>
      </c>
      <c r="R935" s="3">
        <v>1163149</v>
      </c>
      <c r="S935" s="9">
        <v>0</v>
      </c>
      <c r="T935" s="9">
        <v>0</v>
      </c>
      <c r="U935" s="9">
        <v>0</v>
      </c>
      <c r="V935" s="5">
        <f t="shared" si="232"/>
        <v>5657.3805157816705</v>
      </c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  <c r="BP935" s="46"/>
      <c r="BQ935" s="46"/>
      <c r="BR935" s="46"/>
      <c r="BS935" s="46"/>
      <c r="BT935" s="46"/>
      <c r="BU935" s="46"/>
      <c r="BV935" s="46"/>
      <c r="BW935" s="46"/>
      <c r="BX935" s="46"/>
      <c r="BY935" s="46"/>
      <c r="BZ935" s="46"/>
      <c r="CA935" s="46"/>
      <c r="CB935" s="46"/>
      <c r="CC935" s="46"/>
      <c r="CD935" s="46"/>
      <c r="CE935" s="46"/>
      <c r="CF935" s="46"/>
      <c r="CG935" s="46"/>
      <c r="CH935" s="46"/>
      <c r="CI935" s="46"/>
      <c r="CJ935" s="46"/>
      <c r="CK935" s="46"/>
      <c r="CL935" s="46"/>
      <c r="CM935" s="46"/>
      <c r="CN935" s="46"/>
      <c r="CO935" s="46"/>
      <c r="CP935" s="46"/>
      <c r="CQ935" s="46"/>
      <c r="CR935" s="46"/>
      <c r="CS935" s="46"/>
      <c r="CT935" s="46"/>
      <c r="CU935" s="46"/>
      <c r="CV935" s="46"/>
      <c r="CW935" s="46"/>
      <c r="CX935" s="46"/>
      <c r="CY935" s="46"/>
      <c r="CZ935" s="46"/>
      <c r="DA935" s="46"/>
      <c r="DB935" s="46"/>
      <c r="DC935" s="46"/>
      <c r="DD935" s="46"/>
      <c r="DE935" s="46"/>
      <c r="DF935" s="46"/>
      <c r="DG935" s="46"/>
      <c r="DH935" s="46"/>
      <c r="DI935" s="46"/>
      <c r="DJ935" s="46"/>
      <c r="DK935" s="46"/>
      <c r="DL935" s="46"/>
      <c r="DM935" s="46"/>
      <c r="DN935" s="46"/>
      <c r="DO935" s="46"/>
      <c r="DP935" s="46"/>
      <c r="DQ935" s="46"/>
      <c r="DR935" s="46"/>
      <c r="DS935" s="46"/>
      <c r="DT935" s="46"/>
      <c r="DU935" s="46"/>
      <c r="DV935" s="46"/>
      <c r="DW935" s="46"/>
      <c r="DX935" s="46"/>
      <c r="DY935" s="46"/>
      <c r="DZ935" s="46"/>
      <c r="EA935" s="46"/>
      <c r="EB935" s="46"/>
      <c r="EC935" s="46"/>
      <c r="ED935" s="46"/>
      <c r="EE935" s="46"/>
      <c r="EF935" s="46"/>
      <c r="EG935" s="46"/>
      <c r="EH935" s="46"/>
      <c r="EI935" s="46"/>
      <c r="EJ935" s="46"/>
      <c r="EK935" s="46"/>
      <c r="EL935" s="46"/>
      <c r="EM935" s="46"/>
      <c r="EN935" s="46"/>
      <c r="EO935" s="46"/>
      <c r="EP935" s="46"/>
      <c r="EQ935" s="46"/>
      <c r="ER935" s="46"/>
      <c r="ES935" s="46"/>
      <c r="ET935" s="46"/>
      <c r="EU935" s="46"/>
      <c r="EV935" s="46"/>
      <c r="EW935" s="46"/>
      <c r="EX935" s="46"/>
      <c r="EY935" s="46"/>
      <c r="EZ935" s="46"/>
      <c r="FA935" s="46"/>
      <c r="FB935" s="46"/>
      <c r="FC935" s="46"/>
      <c r="FD935" s="46"/>
      <c r="FE935" s="46"/>
      <c r="FF935" s="46"/>
      <c r="FG935" s="46"/>
      <c r="FH935" s="46"/>
      <c r="FI935" s="46"/>
      <c r="FJ935" s="46"/>
      <c r="FK935" s="46"/>
      <c r="FL935" s="46"/>
      <c r="FM935" s="46"/>
      <c r="FN935" s="46"/>
      <c r="FO935" s="46"/>
      <c r="FP935" s="46"/>
      <c r="FQ935" s="46"/>
      <c r="FR935" s="46"/>
      <c r="FS935" s="46"/>
      <c r="FT935" s="46"/>
      <c r="FU935" s="46"/>
      <c r="FV935" s="46"/>
      <c r="FW935" s="46"/>
      <c r="FX935" s="46"/>
      <c r="FY935" s="46"/>
      <c r="FZ935" s="46"/>
      <c r="GA935" s="46"/>
      <c r="GB935" s="46"/>
      <c r="GC935" s="46"/>
      <c r="GD935" s="46"/>
      <c r="GE935" s="46"/>
      <c r="GF935" s="46"/>
      <c r="GG935" s="46"/>
      <c r="GH935" s="46"/>
      <c r="GI935" s="46"/>
      <c r="GJ935" s="35"/>
      <c r="GK935" s="35"/>
      <c r="GL935" s="35"/>
      <c r="GM935" s="35"/>
      <c r="GN935" s="35"/>
      <c r="GO935" s="35"/>
      <c r="GP935" s="35"/>
      <c r="GQ935" s="35"/>
      <c r="GR935" s="35"/>
      <c r="GS935" s="35"/>
      <c r="GT935" s="35"/>
      <c r="GU935" s="35"/>
      <c r="GV935" s="35"/>
      <c r="GW935" s="35"/>
      <c r="GX935" s="35"/>
      <c r="GY935" s="35"/>
      <c r="GZ935" s="35"/>
      <c r="HA935" s="35"/>
      <c r="HB935" s="35"/>
      <c r="HC935" s="35"/>
      <c r="HD935" s="35"/>
      <c r="HE935" s="35"/>
      <c r="HF935" s="35"/>
      <c r="HG935" s="35"/>
      <c r="HH935" s="35"/>
      <c r="HI935" s="35"/>
      <c r="HJ935" s="35"/>
      <c r="HK935" s="35"/>
      <c r="HL935" s="35"/>
      <c r="HM935" s="35"/>
      <c r="HN935" s="35"/>
      <c r="HO935" s="35"/>
      <c r="HP935" s="35"/>
      <c r="HQ935" s="35"/>
      <c r="HR935" s="35"/>
      <c r="HS935" s="35"/>
      <c r="HT935" s="35"/>
      <c r="HU935" s="35"/>
      <c r="HV935" s="35"/>
      <c r="HW935" s="35"/>
      <c r="HX935" s="35"/>
      <c r="HY935" s="35"/>
      <c r="HZ935" s="35"/>
      <c r="IA935" s="35"/>
      <c r="IB935" s="35"/>
      <c r="IC935" s="35"/>
      <c r="ID935" s="35"/>
      <c r="IE935" s="35"/>
      <c r="IF935" s="35"/>
      <c r="IG935" s="35"/>
      <c r="IH935" s="35"/>
      <c r="II935" s="35"/>
      <c r="IJ935" s="35"/>
      <c r="IK935" s="35"/>
      <c r="IL935" s="35"/>
      <c r="IM935" s="35"/>
      <c r="IN935" s="35"/>
      <c r="IO935" s="35"/>
      <c r="IP935" s="35"/>
      <c r="IQ935" s="35"/>
      <c r="IR935" s="35"/>
      <c r="IS935" s="35"/>
      <c r="IT935" s="35"/>
      <c r="IU935" s="35"/>
      <c r="IV935" s="35"/>
      <c r="IW935" s="35"/>
      <c r="IX935" s="35"/>
    </row>
    <row r="936" spans="1:258" ht="25.15" customHeight="1" x14ac:dyDescent="0.25">
      <c r="A936" s="49" t="s">
        <v>1704</v>
      </c>
      <c r="B936" s="20" t="s">
        <v>344</v>
      </c>
      <c r="C936" s="2">
        <f t="shared" si="230"/>
        <v>455044.41</v>
      </c>
      <c r="D936" s="3">
        <f t="shared" si="231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f>800*0</f>
        <v>0</v>
      </c>
      <c r="K936" s="4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  <c r="Q936" s="3">
        <v>0</v>
      </c>
      <c r="R936" s="3">
        <v>0</v>
      </c>
      <c r="S936" s="3">
        <v>0</v>
      </c>
      <c r="T936" s="3">
        <v>0</v>
      </c>
      <c r="U936" s="3">
        <v>455044.41</v>
      </c>
      <c r="V936" s="5" t="e">
        <f t="shared" si="232"/>
        <v>#DIV/0!</v>
      </c>
    </row>
    <row r="937" spans="1:258" ht="25.15" customHeight="1" x14ac:dyDescent="0.25">
      <c r="A937" s="49" t="s">
        <v>1705</v>
      </c>
      <c r="B937" s="20" t="s">
        <v>320</v>
      </c>
      <c r="C937" s="2">
        <f t="shared" si="230"/>
        <v>517120.23</v>
      </c>
      <c r="D937" s="3">
        <f t="shared" si="231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f>800*0</f>
        <v>0</v>
      </c>
      <c r="K937" s="4">
        <v>0</v>
      </c>
      <c r="L937" s="3">
        <v>0</v>
      </c>
      <c r="M937" s="3">
        <v>0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517120.23</v>
      </c>
      <c r="V937" s="5" t="e">
        <f t="shared" si="232"/>
        <v>#DIV/0!</v>
      </c>
    </row>
    <row r="938" spans="1:258" s="28" customFormat="1" ht="25.15" customHeight="1" x14ac:dyDescent="0.25">
      <c r="A938" s="49" t="s">
        <v>1706</v>
      </c>
      <c r="B938" s="23" t="s">
        <v>643</v>
      </c>
      <c r="C938" s="2">
        <f t="shared" si="230"/>
        <v>3913347.83</v>
      </c>
      <c r="D938" s="3">
        <f t="shared" si="231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4">
        <v>0</v>
      </c>
      <c r="L938" s="3">
        <v>0</v>
      </c>
      <c r="M938" s="3">
        <v>564.9</v>
      </c>
      <c r="N938" s="3">
        <v>3704335.2</v>
      </c>
      <c r="O938" s="3">
        <v>0</v>
      </c>
      <c r="P938" s="3">
        <v>0</v>
      </c>
      <c r="Q938" s="3">
        <v>0</v>
      </c>
      <c r="R938" s="3">
        <f>Q938*3200</f>
        <v>0</v>
      </c>
      <c r="S938" s="3">
        <v>0</v>
      </c>
      <c r="T938" s="9">
        <v>0</v>
      </c>
      <c r="U938" s="3">
        <v>209012.63</v>
      </c>
      <c r="V938" s="5">
        <f t="shared" si="232"/>
        <v>6557.5061072756243</v>
      </c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  <c r="CA938" s="6"/>
      <c r="CB938" s="6"/>
      <c r="CC938" s="6"/>
      <c r="CD938" s="6"/>
      <c r="CE938" s="6"/>
      <c r="CF938" s="6"/>
      <c r="CG938" s="6"/>
      <c r="CH938" s="6"/>
      <c r="CI938" s="6"/>
      <c r="CJ938" s="6"/>
      <c r="CK938" s="6"/>
      <c r="CL938" s="6"/>
      <c r="CM938" s="6"/>
      <c r="CN938" s="6"/>
      <c r="CO938" s="6"/>
      <c r="CP938" s="6"/>
      <c r="CQ938" s="6"/>
      <c r="CR938" s="6"/>
      <c r="CS938" s="6"/>
      <c r="CT938" s="6"/>
      <c r="CU938" s="6"/>
      <c r="CV938" s="6"/>
      <c r="CW938" s="6"/>
      <c r="CX938" s="6"/>
      <c r="CY938" s="6"/>
      <c r="CZ938" s="6"/>
      <c r="DA938" s="6"/>
      <c r="DB938" s="6"/>
      <c r="DC938" s="6"/>
      <c r="DD938" s="6"/>
      <c r="DE938" s="6"/>
      <c r="DF938" s="6"/>
      <c r="DG938" s="6"/>
      <c r="DH938" s="6"/>
      <c r="DI938" s="6"/>
      <c r="DJ938" s="6"/>
      <c r="DK938" s="6"/>
      <c r="DL938" s="6"/>
      <c r="DM938" s="6"/>
      <c r="DN938" s="6"/>
      <c r="DO938" s="6"/>
      <c r="DP938" s="6"/>
      <c r="DQ938" s="6"/>
      <c r="DR938" s="6"/>
      <c r="DS938" s="6"/>
      <c r="DT938" s="6"/>
      <c r="DU938" s="6"/>
      <c r="DV938" s="6"/>
      <c r="DW938" s="6"/>
      <c r="DX938" s="6"/>
      <c r="DY938" s="6"/>
      <c r="DZ938" s="6"/>
      <c r="EA938" s="6"/>
      <c r="EB938" s="6"/>
      <c r="EC938" s="6"/>
      <c r="ED938" s="6"/>
      <c r="EE938" s="6"/>
      <c r="EF938" s="6"/>
      <c r="EG938" s="6"/>
      <c r="EH938" s="6"/>
      <c r="EI938" s="6"/>
      <c r="EJ938" s="6"/>
      <c r="EK938" s="6"/>
      <c r="EL938" s="6"/>
      <c r="EM938" s="6"/>
      <c r="EN938" s="6"/>
      <c r="EO938" s="6"/>
      <c r="EP938" s="6"/>
      <c r="EQ938" s="6"/>
      <c r="ER938" s="6"/>
      <c r="ES938" s="6"/>
      <c r="ET938" s="6"/>
      <c r="EU938" s="6"/>
      <c r="EV938" s="6"/>
      <c r="EW938" s="6"/>
      <c r="EX938" s="6"/>
      <c r="EY938" s="6"/>
      <c r="EZ938" s="6"/>
      <c r="FA938" s="6"/>
      <c r="FB938" s="6"/>
      <c r="FC938" s="6"/>
      <c r="FD938" s="6"/>
      <c r="FE938" s="6"/>
      <c r="FF938" s="6"/>
      <c r="FG938" s="6"/>
      <c r="FH938" s="6"/>
      <c r="FI938" s="6"/>
      <c r="FJ938" s="6"/>
      <c r="FK938" s="6"/>
      <c r="FL938" s="6"/>
      <c r="FM938" s="6"/>
      <c r="FN938" s="6"/>
      <c r="FO938" s="6"/>
      <c r="FP938" s="6"/>
      <c r="FQ938" s="6"/>
      <c r="FR938" s="6"/>
      <c r="FS938" s="6"/>
      <c r="FT938" s="6"/>
      <c r="FU938" s="6"/>
      <c r="FV938" s="6"/>
      <c r="FW938" s="6"/>
      <c r="FX938" s="6"/>
      <c r="FY938" s="6"/>
      <c r="FZ938" s="6"/>
      <c r="GA938" s="6"/>
      <c r="GB938" s="6"/>
      <c r="GC938" s="6"/>
      <c r="GD938" s="6"/>
      <c r="GE938" s="6"/>
      <c r="GF938" s="6"/>
      <c r="GG938" s="6"/>
      <c r="GH938" s="6"/>
      <c r="GI938" s="6"/>
      <c r="GJ938" s="6"/>
      <c r="GK938" s="6"/>
      <c r="GL938" s="6"/>
      <c r="GM938" s="6"/>
      <c r="GN938" s="6"/>
      <c r="GO938" s="6"/>
      <c r="GP938" s="6"/>
      <c r="GQ938" s="6"/>
      <c r="GR938" s="6"/>
      <c r="GS938" s="6"/>
      <c r="GT938" s="6"/>
      <c r="GU938" s="6"/>
      <c r="GV938" s="6"/>
      <c r="GW938" s="6"/>
      <c r="GX938" s="6"/>
      <c r="GY938" s="6"/>
      <c r="GZ938" s="6"/>
      <c r="HA938" s="6"/>
      <c r="HB938" s="6"/>
      <c r="HC938" s="6"/>
      <c r="HD938" s="6"/>
      <c r="HE938" s="6"/>
      <c r="HF938" s="6"/>
      <c r="HG938" s="6"/>
      <c r="HH938" s="6"/>
      <c r="HI938" s="6"/>
      <c r="HJ938" s="6"/>
      <c r="HK938" s="6"/>
      <c r="HL938" s="6"/>
      <c r="HM938" s="6"/>
      <c r="HN938" s="6"/>
      <c r="HO938" s="6"/>
      <c r="HP938" s="6"/>
      <c r="HQ938" s="6"/>
      <c r="HR938" s="6"/>
      <c r="HS938" s="6"/>
      <c r="HT938" s="6"/>
      <c r="HU938" s="6"/>
      <c r="HV938" s="6"/>
      <c r="HW938" s="6"/>
      <c r="HX938" s="6"/>
      <c r="HY938" s="6"/>
      <c r="HZ938" s="6"/>
      <c r="IA938" s="6"/>
      <c r="IB938" s="6"/>
      <c r="IC938" s="6"/>
      <c r="ID938" s="6"/>
      <c r="IE938" s="6"/>
      <c r="IF938" s="6"/>
      <c r="IG938" s="6"/>
      <c r="IH938" s="6"/>
      <c r="II938" s="6"/>
      <c r="IJ938" s="6"/>
      <c r="IK938" s="6"/>
      <c r="IL938" s="6"/>
      <c r="IM938" s="6"/>
      <c r="IN938" s="6"/>
      <c r="IO938" s="6"/>
      <c r="IP938" s="6"/>
      <c r="IQ938" s="6"/>
      <c r="IR938" s="6"/>
      <c r="IS938" s="6"/>
      <c r="IT938" s="6"/>
      <c r="IU938" s="6"/>
      <c r="IV938" s="6"/>
      <c r="IW938" s="6"/>
      <c r="IX938" s="6"/>
    </row>
    <row r="939" spans="1:258" ht="25.15" customHeight="1" x14ac:dyDescent="0.25">
      <c r="A939" s="49" t="s">
        <v>1707</v>
      </c>
      <c r="B939" s="20" t="s">
        <v>342</v>
      </c>
      <c r="C939" s="2">
        <f t="shared" si="230"/>
        <v>67399.12</v>
      </c>
      <c r="D939" s="3">
        <f t="shared" si="231"/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4">
        <v>0</v>
      </c>
      <c r="L939" s="3">
        <v>0</v>
      </c>
      <c r="M939" s="3">
        <v>0</v>
      </c>
      <c r="N939" s="3">
        <v>0</v>
      </c>
      <c r="O939" s="3">
        <v>0</v>
      </c>
      <c r="P939" s="3">
        <v>0</v>
      </c>
      <c r="Q939" s="3">
        <v>0</v>
      </c>
      <c r="R939" s="3">
        <v>0</v>
      </c>
      <c r="S939" s="3">
        <v>0</v>
      </c>
      <c r="T939" s="3">
        <v>0</v>
      </c>
      <c r="U939" s="3">
        <v>67399.12</v>
      </c>
      <c r="V939" s="5" t="e">
        <f t="shared" si="232"/>
        <v>#DIV/0!</v>
      </c>
    </row>
    <row r="940" spans="1:258" s="5" customFormat="1" ht="25.15" customHeight="1" x14ac:dyDescent="0.25">
      <c r="A940" s="49" t="s">
        <v>1708</v>
      </c>
      <c r="B940" s="23" t="s">
        <v>709</v>
      </c>
      <c r="C940" s="2">
        <f t="shared" si="230"/>
        <v>3696879.6</v>
      </c>
      <c r="D940" s="3">
        <f t="shared" si="231"/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4">
        <v>0</v>
      </c>
      <c r="L940" s="3">
        <v>0</v>
      </c>
      <c r="M940" s="9">
        <v>576.20000000000005</v>
      </c>
      <c r="N940" s="3">
        <v>3696879.6</v>
      </c>
      <c r="O940" s="3">
        <v>0</v>
      </c>
      <c r="P940" s="3">
        <v>0</v>
      </c>
      <c r="Q940" s="3">
        <v>0</v>
      </c>
      <c r="R940" s="3">
        <f>Q940*3200</f>
        <v>0</v>
      </c>
      <c r="S940" s="3">
        <v>0</v>
      </c>
      <c r="T940" s="9">
        <v>0</v>
      </c>
      <c r="U940" s="3">
        <v>0</v>
      </c>
      <c r="V940" s="5">
        <f t="shared" si="232"/>
        <v>6415.9659840333215</v>
      </c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/>
      <c r="CE940" s="6"/>
      <c r="CF940" s="6"/>
      <c r="CG940" s="6"/>
      <c r="CH940" s="6"/>
      <c r="CI940" s="6"/>
      <c r="CJ940" s="6"/>
      <c r="CK940" s="6"/>
      <c r="CL940" s="6"/>
      <c r="CM940" s="6"/>
      <c r="CN940" s="6"/>
      <c r="CO940" s="6"/>
      <c r="CP940" s="6"/>
      <c r="CQ940" s="6"/>
      <c r="CR940" s="6"/>
      <c r="CS940" s="6"/>
      <c r="CT940" s="6"/>
      <c r="CU940" s="6"/>
      <c r="CV940" s="6"/>
      <c r="CW940" s="6"/>
      <c r="CX940" s="6"/>
      <c r="CY940" s="6"/>
      <c r="CZ940" s="6"/>
      <c r="DA940" s="6"/>
      <c r="DB940" s="6"/>
      <c r="DC940" s="6"/>
      <c r="DD940" s="6"/>
      <c r="DE940" s="6"/>
      <c r="DF940" s="6"/>
      <c r="DG940" s="6"/>
      <c r="DH940" s="6"/>
      <c r="DI940" s="6"/>
      <c r="DJ940" s="6"/>
      <c r="DK940" s="6"/>
      <c r="DL940" s="6"/>
      <c r="DM940" s="6"/>
      <c r="DN940" s="6"/>
      <c r="DO940" s="6"/>
      <c r="DP940" s="6"/>
      <c r="DQ940" s="6"/>
      <c r="DR940" s="6"/>
      <c r="DS940" s="6"/>
      <c r="DT940" s="6"/>
      <c r="DU940" s="6"/>
      <c r="DV940" s="6"/>
      <c r="DW940" s="6"/>
      <c r="DX940" s="6"/>
      <c r="DY940" s="6"/>
      <c r="DZ940" s="6"/>
      <c r="EA940" s="6"/>
      <c r="EB940" s="6"/>
      <c r="EC940" s="6"/>
      <c r="ED940" s="6"/>
      <c r="EE940" s="6"/>
      <c r="EF940" s="6"/>
      <c r="EG940" s="6"/>
      <c r="EH940" s="6"/>
      <c r="EI940" s="6"/>
      <c r="EJ940" s="6"/>
      <c r="EK940" s="6"/>
      <c r="EL940" s="6"/>
      <c r="EM940" s="6"/>
      <c r="EN940" s="6"/>
      <c r="EO940" s="6"/>
      <c r="EP940" s="6"/>
      <c r="EQ940" s="6"/>
      <c r="ER940" s="6"/>
      <c r="ES940" s="6"/>
      <c r="ET940" s="6"/>
      <c r="EU940" s="6"/>
      <c r="EV940" s="6"/>
      <c r="EW940" s="6"/>
      <c r="EX940" s="6"/>
      <c r="EY940" s="6"/>
      <c r="EZ940" s="6"/>
      <c r="FA940" s="6"/>
      <c r="FB940" s="6"/>
      <c r="FC940" s="6"/>
      <c r="FD940" s="6"/>
      <c r="FE940" s="6"/>
      <c r="FF940" s="6"/>
      <c r="FG940" s="6"/>
      <c r="FH940" s="6"/>
      <c r="FI940" s="6"/>
      <c r="FJ940" s="6"/>
      <c r="FK940" s="6"/>
      <c r="FL940" s="6"/>
      <c r="FM940" s="6"/>
      <c r="FN940" s="6"/>
      <c r="FO940" s="6"/>
      <c r="FP940" s="6"/>
      <c r="FQ940" s="6"/>
      <c r="FR940" s="6"/>
      <c r="FS940" s="6"/>
      <c r="FT940" s="6"/>
      <c r="FU940" s="6"/>
      <c r="FV940" s="6"/>
      <c r="FW940" s="6"/>
      <c r="FX940" s="6"/>
      <c r="FY940" s="6"/>
      <c r="FZ940" s="6"/>
      <c r="GA940" s="6"/>
      <c r="GB940" s="6"/>
      <c r="GC940" s="6"/>
      <c r="GD940" s="6"/>
      <c r="GE940" s="6"/>
      <c r="GF940" s="6"/>
      <c r="GG940" s="6"/>
      <c r="GH940" s="6"/>
      <c r="GI940" s="6"/>
      <c r="GJ940" s="6"/>
      <c r="GK940" s="6"/>
      <c r="GL940" s="6"/>
      <c r="GM940" s="6"/>
      <c r="GN940" s="6"/>
      <c r="GO940" s="6"/>
      <c r="GP940" s="6"/>
      <c r="GQ940" s="6"/>
      <c r="GR940" s="6"/>
      <c r="GS940" s="6"/>
      <c r="GT940" s="6"/>
      <c r="GU940" s="6"/>
      <c r="GV940" s="6"/>
      <c r="GW940" s="6"/>
      <c r="GX940" s="6"/>
      <c r="GY940" s="6"/>
      <c r="GZ940" s="6"/>
      <c r="HA940" s="6"/>
      <c r="HB940" s="6"/>
      <c r="HC940" s="6"/>
      <c r="HD940" s="6"/>
      <c r="HE940" s="6"/>
      <c r="HF940" s="6"/>
      <c r="HG940" s="6"/>
      <c r="HH940" s="6"/>
      <c r="HI940" s="6"/>
      <c r="HJ940" s="6"/>
      <c r="HK940" s="6"/>
      <c r="HL940" s="6"/>
      <c r="HM940" s="6"/>
      <c r="HN940" s="6"/>
      <c r="HO940" s="6"/>
      <c r="HP940" s="6"/>
      <c r="HQ940" s="6"/>
      <c r="HR940" s="6"/>
      <c r="HS940" s="6"/>
      <c r="HT940" s="6"/>
      <c r="HU940" s="6"/>
      <c r="HV940" s="6"/>
      <c r="HW940" s="6"/>
      <c r="HX940" s="6"/>
      <c r="HY940" s="6"/>
      <c r="HZ940" s="6"/>
      <c r="IA940" s="6"/>
      <c r="IB940" s="6"/>
      <c r="IC940" s="6"/>
      <c r="ID940" s="6"/>
      <c r="IE940" s="6"/>
      <c r="IF940" s="6"/>
      <c r="IG940" s="6"/>
      <c r="IH940" s="6"/>
      <c r="II940" s="6"/>
      <c r="IJ940" s="6"/>
      <c r="IK940" s="6"/>
      <c r="IL940" s="6"/>
      <c r="IM940" s="6"/>
      <c r="IN940" s="6"/>
      <c r="IO940" s="6"/>
      <c r="IP940" s="6"/>
      <c r="IQ940" s="6"/>
      <c r="IR940" s="6"/>
      <c r="IS940" s="6"/>
      <c r="IT940" s="6"/>
      <c r="IU940" s="6"/>
      <c r="IV940" s="6"/>
      <c r="IW940" s="6"/>
      <c r="IX940" s="6"/>
    </row>
    <row r="941" spans="1:258" ht="25.15" customHeight="1" x14ac:dyDescent="0.25">
      <c r="A941" s="49" t="s">
        <v>1709</v>
      </c>
      <c r="B941" s="23" t="s">
        <v>469</v>
      </c>
      <c r="C941" s="2">
        <f t="shared" si="230"/>
        <v>8865183.5499999989</v>
      </c>
      <c r="D941" s="3">
        <f t="shared" si="231"/>
        <v>1770331.8</v>
      </c>
      <c r="E941" s="3">
        <v>0</v>
      </c>
      <c r="F941" s="3">
        <v>1185345</v>
      </c>
      <c r="G941" s="3">
        <v>105260.4</v>
      </c>
      <c r="H941" s="3">
        <v>283485.59999999998</v>
      </c>
      <c r="I941" s="3">
        <v>196240.8</v>
      </c>
      <c r="J941" s="3">
        <v>0</v>
      </c>
      <c r="K941" s="10">
        <v>0</v>
      </c>
      <c r="L941" s="9">
        <v>0</v>
      </c>
      <c r="M941" s="9">
        <v>541</v>
      </c>
      <c r="N941" s="3">
        <v>2963307.6</v>
      </c>
      <c r="O941" s="9">
        <v>0</v>
      </c>
      <c r="P941" s="9">
        <v>0</v>
      </c>
      <c r="Q941" s="9">
        <v>1315</v>
      </c>
      <c r="R941" s="3">
        <v>3928924.8</v>
      </c>
      <c r="S941" s="9">
        <v>0</v>
      </c>
      <c r="T941" s="9">
        <v>0</v>
      </c>
      <c r="U941" s="9">
        <v>202619.35</v>
      </c>
      <c r="V941" s="5">
        <f t="shared" si="232"/>
        <v>5477.4632162661737</v>
      </c>
    </row>
    <row r="942" spans="1:258" s="28" customFormat="1" ht="25.15" customHeight="1" x14ac:dyDescent="0.25">
      <c r="A942" s="49" t="s">
        <v>1710</v>
      </c>
      <c r="B942" s="20" t="s">
        <v>710</v>
      </c>
      <c r="C942" s="2">
        <f t="shared" si="230"/>
        <v>3570472.8</v>
      </c>
      <c r="D942" s="3">
        <f t="shared" si="231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4">
        <v>0</v>
      </c>
      <c r="L942" s="3">
        <v>0</v>
      </c>
      <c r="M942" s="9">
        <v>591</v>
      </c>
      <c r="N942" s="3">
        <v>3570472.8</v>
      </c>
      <c r="O942" s="3">
        <v>0</v>
      </c>
      <c r="P942" s="3">
        <v>0</v>
      </c>
      <c r="Q942" s="3">
        <v>0</v>
      </c>
      <c r="R942" s="3">
        <f t="shared" ref="R942:R949" si="235">Q942*3200</f>
        <v>0</v>
      </c>
      <c r="S942" s="3">
        <v>0</v>
      </c>
      <c r="T942" s="9">
        <v>0</v>
      </c>
      <c r="U942" s="3">
        <v>0</v>
      </c>
      <c r="V942" s="5">
        <f t="shared" si="232"/>
        <v>6041.4091370558372</v>
      </c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  <c r="CA942" s="6"/>
      <c r="CB942" s="6"/>
      <c r="CC942" s="6"/>
      <c r="CD942" s="6"/>
      <c r="CE942" s="6"/>
      <c r="CF942" s="6"/>
      <c r="CG942" s="6"/>
      <c r="CH942" s="6"/>
      <c r="CI942" s="6"/>
      <c r="CJ942" s="6"/>
      <c r="CK942" s="6"/>
      <c r="CL942" s="6"/>
      <c r="CM942" s="6"/>
      <c r="CN942" s="6"/>
      <c r="CO942" s="6"/>
      <c r="CP942" s="6"/>
      <c r="CQ942" s="6"/>
      <c r="CR942" s="6"/>
      <c r="CS942" s="6"/>
      <c r="CT942" s="6"/>
      <c r="CU942" s="6"/>
      <c r="CV942" s="6"/>
      <c r="CW942" s="6"/>
      <c r="CX942" s="6"/>
      <c r="CY942" s="6"/>
      <c r="CZ942" s="6"/>
      <c r="DA942" s="6"/>
      <c r="DB942" s="6"/>
      <c r="DC942" s="6"/>
      <c r="DD942" s="6"/>
      <c r="DE942" s="6"/>
      <c r="DF942" s="6"/>
      <c r="DG942" s="6"/>
      <c r="DH942" s="6"/>
      <c r="DI942" s="6"/>
      <c r="DJ942" s="6"/>
      <c r="DK942" s="6"/>
      <c r="DL942" s="6"/>
      <c r="DM942" s="6"/>
      <c r="DN942" s="6"/>
      <c r="DO942" s="6"/>
      <c r="DP942" s="6"/>
      <c r="DQ942" s="6"/>
      <c r="DR942" s="6"/>
      <c r="DS942" s="6"/>
      <c r="DT942" s="6"/>
      <c r="DU942" s="6"/>
      <c r="DV942" s="6"/>
      <c r="DW942" s="6"/>
      <c r="DX942" s="6"/>
      <c r="DY942" s="6"/>
      <c r="DZ942" s="6"/>
      <c r="EA942" s="6"/>
      <c r="EB942" s="6"/>
      <c r="EC942" s="6"/>
      <c r="ED942" s="6"/>
      <c r="EE942" s="6"/>
      <c r="EF942" s="6"/>
      <c r="EG942" s="6"/>
      <c r="EH942" s="6"/>
      <c r="EI942" s="6"/>
      <c r="EJ942" s="6"/>
      <c r="EK942" s="6"/>
      <c r="EL942" s="6"/>
      <c r="EM942" s="6"/>
      <c r="EN942" s="6"/>
      <c r="EO942" s="6"/>
      <c r="EP942" s="6"/>
      <c r="EQ942" s="6"/>
      <c r="ER942" s="6"/>
      <c r="ES942" s="6"/>
      <c r="ET942" s="6"/>
      <c r="EU942" s="6"/>
      <c r="EV942" s="6"/>
      <c r="EW942" s="6"/>
      <c r="EX942" s="6"/>
      <c r="EY942" s="6"/>
      <c r="EZ942" s="6"/>
      <c r="FA942" s="6"/>
      <c r="FB942" s="6"/>
      <c r="FC942" s="6"/>
      <c r="FD942" s="6"/>
      <c r="FE942" s="6"/>
      <c r="FF942" s="6"/>
      <c r="FG942" s="6"/>
      <c r="FH942" s="6"/>
      <c r="FI942" s="6"/>
      <c r="FJ942" s="6"/>
      <c r="FK942" s="6"/>
      <c r="FL942" s="6"/>
      <c r="FM942" s="6"/>
      <c r="FN942" s="6"/>
      <c r="FO942" s="6"/>
      <c r="FP942" s="6"/>
      <c r="FQ942" s="6"/>
      <c r="FR942" s="6"/>
      <c r="FS942" s="6"/>
      <c r="FT942" s="6"/>
      <c r="FU942" s="6"/>
      <c r="FV942" s="6"/>
      <c r="FW942" s="6"/>
      <c r="FX942" s="6"/>
      <c r="FY942" s="6"/>
      <c r="FZ942" s="6"/>
      <c r="GA942" s="6"/>
      <c r="GB942" s="6"/>
      <c r="GC942" s="6"/>
      <c r="GD942" s="6"/>
      <c r="GE942" s="6"/>
      <c r="GF942" s="6"/>
      <c r="GG942" s="6"/>
      <c r="GH942" s="6"/>
      <c r="GI942" s="6"/>
      <c r="GJ942" s="6"/>
      <c r="GK942" s="6"/>
      <c r="GL942" s="6"/>
      <c r="GM942" s="6"/>
      <c r="GN942" s="6"/>
      <c r="GO942" s="6"/>
      <c r="GP942" s="6"/>
      <c r="GQ942" s="6"/>
      <c r="GR942" s="6"/>
      <c r="GS942" s="6"/>
      <c r="GT942" s="6"/>
      <c r="GU942" s="6"/>
      <c r="GV942" s="6"/>
      <c r="GW942" s="6"/>
      <c r="GX942" s="6"/>
      <c r="GY942" s="6"/>
      <c r="GZ942" s="6"/>
      <c r="HA942" s="6"/>
      <c r="HB942" s="6"/>
      <c r="HC942" s="6"/>
      <c r="HD942" s="6"/>
      <c r="HE942" s="6"/>
      <c r="HF942" s="6"/>
      <c r="HG942" s="6"/>
      <c r="HH942" s="6"/>
      <c r="HI942" s="6"/>
      <c r="HJ942" s="6"/>
      <c r="HK942" s="6"/>
      <c r="HL942" s="6"/>
      <c r="HM942" s="6"/>
      <c r="HN942" s="6"/>
      <c r="HO942" s="6"/>
      <c r="HP942" s="6"/>
      <c r="HQ942" s="6"/>
      <c r="HR942" s="6"/>
      <c r="HS942" s="6"/>
      <c r="HT942" s="6"/>
      <c r="HU942" s="6"/>
      <c r="HV942" s="6"/>
      <c r="HW942" s="6"/>
      <c r="HX942" s="6"/>
      <c r="HY942" s="6"/>
      <c r="HZ942" s="6"/>
      <c r="IA942" s="6"/>
      <c r="IB942" s="6"/>
      <c r="IC942" s="6"/>
      <c r="ID942" s="6"/>
      <c r="IE942" s="6"/>
      <c r="IF942" s="6"/>
      <c r="IG942" s="6"/>
      <c r="IH942" s="6"/>
      <c r="II942" s="6"/>
      <c r="IJ942" s="6"/>
      <c r="IK942" s="6"/>
      <c r="IL942" s="6"/>
      <c r="IM942" s="6"/>
      <c r="IN942" s="6"/>
      <c r="IO942" s="6"/>
      <c r="IP942" s="6"/>
      <c r="IQ942" s="6"/>
      <c r="IR942" s="6"/>
      <c r="IS942" s="6"/>
      <c r="IT942" s="6"/>
      <c r="IU942" s="6"/>
      <c r="IV942" s="6"/>
      <c r="IW942" s="6"/>
      <c r="IX942" s="6"/>
    </row>
    <row r="943" spans="1:258" s="28" customFormat="1" ht="25.15" customHeight="1" x14ac:dyDescent="0.25">
      <c r="A943" s="49" t="s">
        <v>1711</v>
      </c>
      <c r="B943" s="20" t="s">
        <v>711</v>
      </c>
      <c r="C943" s="2">
        <f t="shared" si="230"/>
        <v>3690597.48</v>
      </c>
      <c r="D943" s="3">
        <f t="shared" si="231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9">
        <v>903.58</v>
      </c>
      <c r="N943" s="3">
        <v>3690597.48</v>
      </c>
      <c r="O943" s="3">
        <v>0</v>
      </c>
      <c r="P943" s="3">
        <v>0</v>
      </c>
      <c r="Q943" s="3">
        <v>0</v>
      </c>
      <c r="R943" s="3">
        <f t="shared" si="235"/>
        <v>0</v>
      </c>
      <c r="S943" s="3">
        <v>0</v>
      </c>
      <c r="T943" s="9">
        <v>0</v>
      </c>
      <c r="U943" s="3">
        <v>0</v>
      </c>
      <c r="V943" s="5">
        <f t="shared" si="232"/>
        <v>4084.4169636335464</v>
      </c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  <c r="CA943" s="6"/>
      <c r="CB943" s="6"/>
      <c r="CC943" s="6"/>
      <c r="CD943" s="6"/>
      <c r="CE943" s="6"/>
      <c r="CF943" s="6"/>
      <c r="CG943" s="6"/>
      <c r="CH943" s="6"/>
      <c r="CI943" s="6"/>
      <c r="CJ943" s="6"/>
      <c r="CK943" s="6"/>
      <c r="CL943" s="6"/>
      <c r="CM943" s="6"/>
      <c r="CN943" s="6"/>
      <c r="CO943" s="6"/>
      <c r="CP943" s="6"/>
      <c r="CQ943" s="6"/>
      <c r="CR943" s="6"/>
      <c r="CS943" s="6"/>
      <c r="CT943" s="6"/>
      <c r="CU943" s="6"/>
      <c r="CV943" s="6"/>
      <c r="CW943" s="6"/>
      <c r="CX943" s="6"/>
      <c r="CY943" s="6"/>
      <c r="CZ943" s="6"/>
      <c r="DA943" s="6"/>
      <c r="DB943" s="6"/>
      <c r="DC943" s="6"/>
      <c r="DD943" s="6"/>
      <c r="DE943" s="6"/>
      <c r="DF943" s="6"/>
      <c r="DG943" s="6"/>
      <c r="DH943" s="6"/>
      <c r="DI943" s="6"/>
      <c r="DJ943" s="6"/>
      <c r="DK943" s="6"/>
      <c r="DL943" s="6"/>
      <c r="DM943" s="6"/>
      <c r="DN943" s="6"/>
      <c r="DO943" s="6"/>
      <c r="DP943" s="6"/>
      <c r="DQ943" s="6"/>
      <c r="DR943" s="6"/>
      <c r="DS943" s="6"/>
      <c r="DT943" s="6"/>
      <c r="DU943" s="6"/>
      <c r="DV943" s="6"/>
      <c r="DW943" s="6"/>
      <c r="DX943" s="6"/>
      <c r="DY943" s="6"/>
      <c r="DZ943" s="6"/>
      <c r="EA943" s="6"/>
      <c r="EB943" s="6"/>
      <c r="EC943" s="6"/>
      <c r="ED943" s="6"/>
      <c r="EE943" s="6"/>
      <c r="EF943" s="6"/>
      <c r="EG943" s="6"/>
      <c r="EH943" s="6"/>
      <c r="EI943" s="6"/>
      <c r="EJ943" s="6"/>
      <c r="EK943" s="6"/>
      <c r="EL943" s="6"/>
      <c r="EM943" s="6"/>
      <c r="EN943" s="6"/>
      <c r="EO943" s="6"/>
      <c r="EP943" s="6"/>
      <c r="EQ943" s="6"/>
      <c r="ER943" s="6"/>
      <c r="ES943" s="6"/>
      <c r="ET943" s="6"/>
      <c r="EU943" s="6"/>
      <c r="EV943" s="6"/>
      <c r="EW943" s="6"/>
      <c r="EX943" s="6"/>
      <c r="EY943" s="6"/>
      <c r="EZ943" s="6"/>
      <c r="FA943" s="6"/>
      <c r="FB943" s="6"/>
      <c r="FC943" s="6"/>
      <c r="FD943" s="6"/>
      <c r="FE943" s="6"/>
      <c r="FF943" s="6"/>
      <c r="FG943" s="6"/>
      <c r="FH943" s="6"/>
      <c r="FI943" s="6"/>
      <c r="FJ943" s="6"/>
      <c r="FK943" s="6"/>
      <c r="FL943" s="6"/>
      <c r="FM943" s="6"/>
      <c r="FN943" s="6"/>
      <c r="FO943" s="6"/>
      <c r="FP943" s="6"/>
      <c r="FQ943" s="6"/>
      <c r="FR943" s="6"/>
      <c r="FS943" s="6"/>
      <c r="FT943" s="6"/>
      <c r="FU943" s="6"/>
      <c r="FV943" s="6"/>
      <c r="FW943" s="6"/>
      <c r="FX943" s="6"/>
      <c r="FY943" s="6"/>
      <c r="FZ943" s="6"/>
      <c r="GA943" s="6"/>
      <c r="GB943" s="6"/>
      <c r="GC943" s="6"/>
      <c r="GD943" s="6"/>
      <c r="GE943" s="6"/>
      <c r="GF943" s="6"/>
      <c r="GG943" s="6"/>
      <c r="GH943" s="6"/>
      <c r="GI943" s="6"/>
      <c r="GJ943" s="6"/>
      <c r="GK943" s="6"/>
      <c r="GL943" s="6"/>
      <c r="GM943" s="6"/>
      <c r="GN943" s="6"/>
      <c r="GO943" s="6"/>
      <c r="GP943" s="6"/>
      <c r="GQ943" s="6"/>
      <c r="GR943" s="6"/>
      <c r="GS943" s="6"/>
      <c r="GT943" s="6"/>
      <c r="GU943" s="6"/>
      <c r="GV943" s="6"/>
      <c r="GW943" s="6"/>
      <c r="GX943" s="6"/>
      <c r="GY943" s="6"/>
      <c r="GZ943" s="6"/>
      <c r="HA943" s="6"/>
      <c r="HB943" s="6"/>
      <c r="HC943" s="6"/>
      <c r="HD943" s="6"/>
      <c r="HE943" s="6"/>
      <c r="HF943" s="6"/>
      <c r="HG943" s="6"/>
      <c r="HH943" s="6"/>
      <c r="HI943" s="6"/>
      <c r="HJ943" s="6"/>
      <c r="HK943" s="6"/>
      <c r="HL943" s="6"/>
      <c r="HM943" s="6"/>
      <c r="HN943" s="6"/>
      <c r="HO943" s="6"/>
      <c r="HP943" s="6"/>
      <c r="HQ943" s="6"/>
      <c r="HR943" s="6"/>
      <c r="HS943" s="6"/>
      <c r="HT943" s="6"/>
      <c r="HU943" s="6"/>
      <c r="HV943" s="6"/>
      <c r="HW943" s="6"/>
      <c r="HX943" s="6"/>
      <c r="HY943" s="6"/>
      <c r="HZ943" s="6"/>
      <c r="IA943" s="6"/>
      <c r="IB943" s="6"/>
      <c r="IC943" s="6"/>
      <c r="ID943" s="6"/>
      <c r="IE943" s="6"/>
      <c r="IF943" s="6"/>
      <c r="IG943" s="6"/>
      <c r="IH943" s="6"/>
      <c r="II943" s="6"/>
      <c r="IJ943" s="6"/>
      <c r="IK943" s="6"/>
      <c r="IL943" s="6"/>
      <c r="IM943" s="6"/>
      <c r="IN943" s="6"/>
      <c r="IO943" s="6"/>
      <c r="IP943" s="6"/>
      <c r="IQ943" s="6"/>
      <c r="IR943" s="6"/>
      <c r="IS943" s="6"/>
      <c r="IT943" s="6"/>
      <c r="IU943" s="6"/>
      <c r="IV943" s="6"/>
      <c r="IW943" s="6"/>
      <c r="IX943" s="6"/>
    </row>
    <row r="944" spans="1:258" ht="25.15" customHeight="1" x14ac:dyDescent="0.25">
      <c r="A944" s="49" t="s">
        <v>1712</v>
      </c>
      <c r="B944" s="23" t="s">
        <v>712</v>
      </c>
      <c r="C944" s="2">
        <f t="shared" si="230"/>
        <v>3653099.6</v>
      </c>
      <c r="D944" s="3">
        <f t="shared" si="231"/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4">
        <v>0</v>
      </c>
      <c r="L944" s="3">
        <v>0</v>
      </c>
      <c r="M944" s="9">
        <v>553.5</v>
      </c>
      <c r="N944" s="3">
        <v>3653099.6</v>
      </c>
      <c r="O944" s="3">
        <v>0</v>
      </c>
      <c r="P944" s="3">
        <v>0</v>
      </c>
      <c r="Q944" s="3">
        <v>0</v>
      </c>
      <c r="R944" s="3">
        <f t="shared" si="235"/>
        <v>0</v>
      </c>
      <c r="S944" s="3">
        <v>0</v>
      </c>
      <c r="T944" s="9">
        <v>0</v>
      </c>
      <c r="U944" s="3">
        <v>0</v>
      </c>
      <c r="V944" s="5">
        <f t="shared" si="232"/>
        <v>6599.9992773261065</v>
      </c>
    </row>
    <row r="945" spans="1:258" ht="25.15" customHeight="1" x14ac:dyDescent="0.25">
      <c r="A945" s="49" t="s">
        <v>1713</v>
      </c>
      <c r="B945" s="23" t="s">
        <v>713</v>
      </c>
      <c r="C945" s="2">
        <f t="shared" si="230"/>
        <v>3755201</v>
      </c>
      <c r="D945" s="3">
        <f t="shared" si="231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4">
        <v>0</v>
      </c>
      <c r="L945" s="3">
        <v>0</v>
      </c>
      <c r="M945" s="9">
        <v>568.97</v>
      </c>
      <c r="N945" s="3">
        <v>3755201</v>
      </c>
      <c r="O945" s="3">
        <v>0</v>
      </c>
      <c r="P945" s="3">
        <v>0</v>
      </c>
      <c r="Q945" s="3">
        <v>0</v>
      </c>
      <c r="R945" s="3">
        <f t="shared" si="235"/>
        <v>0</v>
      </c>
      <c r="S945" s="3">
        <v>0</v>
      </c>
      <c r="T945" s="9">
        <v>0</v>
      </c>
      <c r="U945" s="3">
        <v>0</v>
      </c>
      <c r="V945" s="5">
        <f t="shared" si="232"/>
        <v>6599.9982424380896</v>
      </c>
    </row>
    <row r="946" spans="1:258" ht="25.15" customHeight="1" x14ac:dyDescent="0.25">
      <c r="A946" s="49" t="s">
        <v>1714</v>
      </c>
      <c r="B946" s="23" t="s">
        <v>714</v>
      </c>
      <c r="C946" s="2">
        <f t="shared" si="230"/>
        <v>3735135</v>
      </c>
      <c r="D946" s="3">
        <f t="shared" si="231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9">
        <v>565.92999999999995</v>
      </c>
      <c r="N946" s="3">
        <v>3735135</v>
      </c>
      <c r="O946" s="3">
        <v>0</v>
      </c>
      <c r="P946" s="3">
        <v>0</v>
      </c>
      <c r="Q946" s="3">
        <v>0</v>
      </c>
      <c r="R946" s="3">
        <f t="shared" si="235"/>
        <v>0</v>
      </c>
      <c r="S946" s="3">
        <v>0</v>
      </c>
      <c r="T946" s="9">
        <v>0</v>
      </c>
      <c r="U946" s="3">
        <v>0</v>
      </c>
      <c r="V946" s="5">
        <f t="shared" si="232"/>
        <v>6599.9946989910422</v>
      </c>
    </row>
    <row r="947" spans="1:258" s="37" customFormat="1" ht="25.15" customHeight="1" x14ac:dyDescent="0.25">
      <c r="A947" s="49" t="s">
        <v>1715</v>
      </c>
      <c r="B947" s="20" t="s">
        <v>644</v>
      </c>
      <c r="C947" s="2">
        <f t="shared" si="230"/>
        <v>2754205.2</v>
      </c>
      <c r="D947" s="3">
        <f t="shared" si="231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9">
        <v>487.78</v>
      </c>
      <c r="N947" s="3">
        <v>2754205.2</v>
      </c>
      <c r="O947" s="3">
        <v>0</v>
      </c>
      <c r="P947" s="3">
        <v>0</v>
      </c>
      <c r="Q947" s="3">
        <v>0</v>
      </c>
      <c r="R947" s="3">
        <f t="shared" si="235"/>
        <v>0</v>
      </c>
      <c r="S947" s="3">
        <v>0</v>
      </c>
      <c r="T947" s="9">
        <v>0</v>
      </c>
      <c r="U947" s="3">
        <v>0</v>
      </c>
      <c r="V947" s="5">
        <f t="shared" si="232"/>
        <v>5646.4086268399697</v>
      </c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6"/>
      <c r="CA947" s="6"/>
      <c r="CB947" s="6"/>
      <c r="CC947" s="6"/>
      <c r="CD947" s="6"/>
      <c r="CE947" s="6"/>
      <c r="CF947" s="6"/>
      <c r="CG947" s="6"/>
      <c r="CH947" s="6"/>
      <c r="CI947" s="6"/>
      <c r="CJ947" s="6"/>
      <c r="CK947" s="6"/>
      <c r="CL947" s="6"/>
      <c r="CM947" s="6"/>
      <c r="CN947" s="6"/>
      <c r="CO947" s="6"/>
      <c r="CP947" s="6"/>
      <c r="CQ947" s="6"/>
      <c r="CR947" s="6"/>
      <c r="CS947" s="6"/>
      <c r="CT947" s="6"/>
      <c r="CU947" s="6"/>
      <c r="CV947" s="6"/>
      <c r="CW947" s="6"/>
      <c r="CX947" s="6"/>
      <c r="CY947" s="6"/>
      <c r="CZ947" s="6"/>
      <c r="DA947" s="6"/>
      <c r="DB947" s="6"/>
      <c r="DC947" s="6"/>
      <c r="DD947" s="6"/>
      <c r="DE947" s="6"/>
      <c r="DF947" s="6"/>
      <c r="DG947" s="6"/>
      <c r="DH947" s="6"/>
      <c r="DI947" s="6"/>
      <c r="DJ947" s="6"/>
      <c r="DK947" s="6"/>
      <c r="DL947" s="6"/>
      <c r="DM947" s="6"/>
      <c r="DN947" s="6"/>
      <c r="DO947" s="6"/>
      <c r="DP947" s="6"/>
      <c r="DQ947" s="6"/>
      <c r="DR947" s="6"/>
      <c r="DS947" s="6"/>
      <c r="DT947" s="6"/>
      <c r="DU947" s="6"/>
      <c r="DV947" s="6"/>
      <c r="DW947" s="6"/>
      <c r="DX947" s="6"/>
      <c r="DY947" s="6"/>
      <c r="DZ947" s="6"/>
      <c r="EA947" s="6"/>
      <c r="EB947" s="6"/>
      <c r="EC947" s="6"/>
      <c r="ED947" s="6"/>
      <c r="EE947" s="6"/>
      <c r="EF947" s="6"/>
      <c r="EG947" s="6"/>
      <c r="EH947" s="6"/>
      <c r="EI947" s="6"/>
      <c r="EJ947" s="6"/>
      <c r="EK947" s="6"/>
      <c r="EL947" s="6"/>
      <c r="EM947" s="6"/>
      <c r="EN947" s="6"/>
      <c r="EO947" s="6"/>
      <c r="EP947" s="6"/>
      <c r="EQ947" s="6"/>
      <c r="ER947" s="6"/>
      <c r="ES947" s="6"/>
      <c r="ET947" s="6"/>
      <c r="EU947" s="6"/>
      <c r="EV947" s="6"/>
      <c r="EW947" s="6"/>
      <c r="EX947" s="6"/>
      <c r="EY947" s="6"/>
      <c r="EZ947" s="6"/>
      <c r="FA947" s="6"/>
      <c r="FB947" s="6"/>
      <c r="FC947" s="6"/>
      <c r="FD947" s="6"/>
      <c r="FE947" s="6"/>
      <c r="FF947" s="6"/>
      <c r="FG947" s="6"/>
      <c r="FH947" s="6"/>
      <c r="FI947" s="6"/>
      <c r="FJ947" s="6"/>
      <c r="FK947" s="6"/>
      <c r="FL947" s="6"/>
      <c r="FM947" s="6"/>
      <c r="FN947" s="6"/>
      <c r="FO947" s="6"/>
      <c r="FP947" s="6"/>
      <c r="FQ947" s="6"/>
      <c r="FR947" s="6"/>
      <c r="FS947" s="6"/>
      <c r="FT947" s="6"/>
      <c r="FU947" s="6"/>
      <c r="FV947" s="6"/>
      <c r="FW947" s="6"/>
      <c r="FX947" s="6"/>
      <c r="FY947" s="6"/>
      <c r="FZ947" s="6"/>
      <c r="GA947" s="6"/>
      <c r="GB947" s="6"/>
      <c r="GC947" s="6"/>
      <c r="GD947" s="6"/>
      <c r="GE947" s="6"/>
      <c r="GF947" s="6"/>
      <c r="GG947" s="6"/>
      <c r="GH947" s="6"/>
      <c r="GI947" s="6"/>
      <c r="GJ947" s="6"/>
      <c r="GK947" s="6"/>
      <c r="GL947" s="6"/>
      <c r="GM947" s="6"/>
      <c r="GN947" s="6"/>
      <c r="GO947" s="6"/>
      <c r="GP947" s="6"/>
      <c r="GQ947" s="6"/>
      <c r="GR947" s="6"/>
      <c r="GS947" s="6"/>
      <c r="GT947" s="6"/>
      <c r="GU947" s="6"/>
      <c r="GV947" s="6"/>
      <c r="GW947" s="6"/>
      <c r="GX947" s="6"/>
      <c r="GY947" s="6"/>
      <c r="GZ947" s="6"/>
      <c r="HA947" s="6"/>
      <c r="HB947" s="6"/>
      <c r="HC947" s="6"/>
      <c r="HD947" s="6"/>
      <c r="HE947" s="6"/>
      <c r="HF947" s="6"/>
      <c r="HG947" s="6"/>
      <c r="HH947" s="6"/>
      <c r="HI947" s="6"/>
      <c r="HJ947" s="6"/>
      <c r="HK947" s="6"/>
      <c r="HL947" s="6"/>
      <c r="HM947" s="6"/>
      <c r="HN947" s="6"/>
      <c r="HO947" s="6"/>
      <c r="HP947" s="6"/>
      <c r="HQ947" s="6"/>
      <c r="HR947" s="6"/>
      <c r="HS947" s="6"/>
      <c r="HT947" s="6"/>
      <c r="HU947" s="6"/>
      <c r="HV947" s="6"/>
      <c r="HW947" s="6"/>
      <c r="HX947" s="6"/>
      <c r="HY947" s="6"/>
      <c r="HZ947" s="6"/>
      <c r="IA947" s="6"/>
      <c r="IB947" s="6"/>
      <c r="IC947" s="6"/>
      <c r="ID947" s="6"/>
      <c r="IE947" s="6"/>
      <c r="IF947" s="6"/>
      <c r="IG947" s="6"/>
      <c r="IH947" s="6"/>
      <c r="II947" s="6"/>
      <c r="IJ947" s="6"/>
      <c r="IK947" s="6"/>
      <c r="IL947" s="6"/>
      <c r="IM947" s="6"/>
      <c r="IN947" s="6"/>
      <c r="IO947" s="6"/>
      <c r="IP947" s="6"/>
      <c r="IQ947" s="6"/>
      <c r="IR947" s="6"/>
      <c r="IS947" s="6"/>
      <c r="IT947" s="6"/>
      <c r="IU947" s="6"/>
      <c r="IV947" s="6"/>
      <c r="IW947" s="6"/>
      <c r="IX947" s="6"/>
    </row>
    <row r="948" spans="1:258" ht="25.15" customHeight="1" x14ac:dyDescent="0.25">
      <c r="A948" s="49" t="s">
        <v>1716</v>
      </c>
      <c r="B948" s="20" t="s">
        <v>436</v>
      </c>
      <c r="C948" s="2">
        <f t="shared" si="230"/>
        <v>4474572</v>
      </c>
      <c r="D948" s="3">
        <f t="shared" si="231"/>
        <v>0</v>
      </c>
      <c r="E948" s="3">
        <v>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4">
        <v>0</v>
      </c>
      <c r="L948" s="3">
        <v>0</v>
      </c>
      <c r="M948" s="3">
        <v>408.38</v>
      </c>
      <c r="N948" s="3">
        <f>M948*6600</f>
        <v>2695308</v>
      </c>
      <c r="O948" s="3">
        <v>0</v>
      </c>
      <c r="P948" s="3">
        <v>0</v>
      </c>
      <c r="Q948" s="3">
        <v>556.02</v>
      </c>
      <c r="R948" s="3">
        <f t="shared" si="235"/>
        <v>1779264</v>
      </c>
      <c r="S948" s="3">
        <v>0</v>
      </c>
      <c r="T948" s="3">
        <v>0</v>
      </c>
      <c r="U948" s="3">
        <v>0</v>
      </c>
      <c r="V948" s="5">
        <f t="shared" si="232"/>
        <v>6600</v>
      </c>
    </row>
    <row r="949" spans="1:258" s="37" customFormat="1" ht="25.15" customHeight="1" x14ac:dyDescent="0.25">
      <c r="A949" s="49" t="s">
        <v>1717</v>
      </c>
      <c r="B949" s="20" t="s">
        <v>645</v>
      </c>
      <c r="C949" s="2">
        <f t="shared" si="230"/>
        <v>2886715.6</v>
      </c>
      <c r="D949" s="3">
        <f t="shared" si="231"/>
        <v>0</v>
      </c>
      <c r="E949" s="3">
        <v>0</v>
      </c>
      <c r="F949" s="3">
        <v>0</v>
      </c>
      <c r="G949" s="3">
        <v>0</v>
      </c>
      <c r="H949" s="3">
        <v>0</v>
      </c>
      <c r="I949" s="3">
        <v>0</v>
      </c>
      <c r="J949" s="3">
        <v>0</v>
      </c>
      <c r="K949" s="4">
        <v>0</v>
      </c>
      <c r="L949" s="3">
        <v>0</v>
      </c>
      <c r="M949" s="3">
        <v>512.4</v>
      </c>
      <c r="N949" s="3">
        <v>2886715.6</v>
      </c>
      <c r="O949" s="3">
        <v>0</v>
      </c>
      <c r="P949" s="3">
        <v>0</v>
      </c>
      <c r="Q949" s="3">
        <v>0</v>
      </c>
      <c r="R949" s="3">
        <f t="shared" si="235"/>
        <v>0</v>
      </c>
      <c r="S949" s="3">
        <v>0</v>
      </c>
      <c r="T949" s="9">
        <v>0</v>
      </c>
      <c r="U949" s="3">
        <v>0</v>
      </c>
      <c r="V949" s="5">
        <f t="shared" si="232"/>
        <v>5633.7150663544107</v>
      </c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6"/>
      <c r="CA949" s="6"/>
      <c r="CB949" s="6"/>
      <c r="CC949" s="6"/>
      <c r="CD949" s="6"/>
      <c r="CE949" s="6"/>
      <c r="CF949" s="6"/>
      <c r="CG949" s="6"/>
      <c r="CH949" s="6"/>
      <c r="CI949" s="6"/>
      <c r="CJ949" s="6"/>
      <c r="CK949" s="6"/>
      <c r="CL949" s="6"/>
      <c r="CM949" s="6"/>
      <c r="CN949" s="6"/>
      <c r="CO949" s="6"/>
      <c r="CP949" s="6"/>
      <c r="CQ949" s="6"/>
      <c r="CR949" s="6"/>
      <c r="CS949" s="6"/>
      <c r="CT949" s="6"/>
      <c r="CU949" s="6"/>
      <c r="CV949" s="6"/>
      <c r="CW949" s="6"/>
      <c r="CX949" s="6"/>
      <c r="CY949" s="6"/>
      <c r="CZ949" s="6"/>
      <c r="DA949" s="6"/>
      <c r="DB949" s="6"/>
      <c r="DC949" s="6"/>
      <c r="DD949" s="6"/>
      <c r="DE949" s="6"/>
      <c r="DF949" s="6"/>
      <c r="DG949" s="6"/>
      <c r="DH949" s="6"/>
      <c r="DI949" s="6"/>
      <c r="DJ949" s="6"/>
      <c r="DK949" s="6"/>
      <c r="DL949" s="6"/>
      <c r="DM949" s="6"/>
      <c r="DN949" s="6"/>
      <c r="DO949" s="6"/>
      <c r="DP949" s="6"/>
      <c r="DQ949" s="6"/>
      <c r="DR949" s="6"/>
      <c r="DS949" s="6"/>
      <c r="DT949" s="6"/>
      <c r="DU949" s="6"/>
      <c r="DV949" s="6"/>
      <c r="DW949" s="6"/>
      <c r="DX949" s="6"/>
      <c r="DY949" s="6"/>
      <c r="DZ949" s="6"/>
      <c r="EA949" s="6"/>
      <c r="EB949" s="6"/>
      <c r="EC949" s="6"/>
      <c r="ED949" s="6"/>
      <c r="EE949" s="6"/>
      <c r="EF949" s="6"/>
      <c r="EG949" s="6"/>
      <c r="EH949" s="6"/>
      <c r="EI949" s="6"/>
      <c r="EJ949" s="6"/>
      <c r="EK949" s="6"/>
      <c r="EL949" s="6"/>
      <c r="EM949" s="6"/>
      <c r="EN949" s="6"/>
      <c r="EO949" s="6"/>
      <c r="EP949" s="6"/>
      <c r="EQ949" s="6"/>
      <c r="ER949" s="6"/>
      <c r="ES949" s="6"/>
      <c r="ET949" s="6"/>
      <c r="EU949" s="6"/>
      <c r="EV949" s="6"/>
      <c r="EW949" s="6"/>
      <c r="EX949" s="6"/>
      <c r="EY949" s="6"/>
      <c r="EZ949" s="6"/>
      <c r="FA949" s="6"/>
      <c r="FB949" s="6"/>
      <c r="FC949" s="6"/>
      <c r="FD949" s="6"/>
      <c r="FE949" s="6"/>
      <c r="FF949" s="6"/>
      <c r="FG949" s="6"/>
      <c r="FH949" s="6"/>
      <c r="FI949" s="6"/>
      <c r="FJ949" s="6"/>
      <c r="FK949" s="6"/>
      <c r="FL949" s="6"/>
      <c r="FM949" s="6"/>
      <c r="FN949" s="6"/>
      <c r="FO949" s="6"/>
      <c r="FP949" s="6"/>
      <c r="FQ949" s="6"/>
      <c r="FR949" s="6"/>
      <c r="FS949" s="6"/>
      <c r="FT949" s="6"/>
      <c r="FU949" s="6"/>
      <c r="FV949" s="6"/>
      <c r="FW949" s="6"/>
      <c r="FX949" s="6"/>
      <c r="FY949" s="6"/>
      <c r="FZ949" s="6"/>
      <c r="GA949" s="6"/>
      <c r="GB949" s="6"/>
      <c r="GC949" s="6"/>
      <c r="GD949" s="6"/>
      <c r="GE949" s="6"/>
      <c r="GF949" s="6"/>
      <c r="GG949" s="6"/>
      <c r="GH949" s="6"/>
      <c r="GI949" s="6"/>
      <c r="GJ949" s="6"/>
      <c r="GK949" s="6"/>
      <c r="GL949" s="6"/>
      <c r="GM949" s="6"/>
      <c r="GN949" s="6"/>
      <c r="GO949" s="6"/>
      <c r="GP949" s="6"/>
      <c r="GQ949" s="6"/>
      <c r="GR949" s="6"/>
      <c r="GS949" s="6"/>
      <c r="GT949" s="6"/>
      <c r="GU949" s="6"/>
      <c r="GV949" s="6"/>
      <c r="GW949" s="6"/>
      <c r="GX949" s="6"/>
      <c r="GY949" s="6"/>
      <c r="GZ949" s="6"/>
      <c r="HA949" s="6"/>
      <c r="HB949" s="6"/>
      <c r="HC949" s="6"/>
      <c r="HD949" s="6"/>
      <c r="HE949" s="6"/>
      <c r="HF949" s="6"/>
      <c r="HG949" s="6"/>
      <c r="HH949" s="6"/>
      <c r="HI949" s="6"/>
      <c r="HJ949" s="6"/>
      <c r="HK949" s="6"/>
      <c r="HL949" s="6"/>
      <c r="HM949" s="6"/>
      <c r="HN949" s="6"/>
      <c r="HO949" s="6"/>
      <c r="HP949" s="6"/>
      <c r="HQ949" s="6"/>
      <c r="HR949" s="6"/>
      <c r="HS949" s="6"/>
      <c r="HT949" s="6"/>
      <c r="HU949" s="6"/>
      <c r="HV949" s="6"/>
      <c r="HW949" s="6"/>
      <c r="HX949" s="6"/>
      <c r="HY949" s="6"/>
      <c r="HZ949" s="6"/>
      <c r="IA949" s="6"/>
      <c r="IB949" s="6"/>
      <c r="IC949" s="6"/>
      <c r="ID949" s="6"/>
      <c r="IE949" s="6"/>
      <c r="IF949" s="6"/>
      <c r="IG949" s="6"/>
      <c r="IH949" s="6"/>
      <c r="II949" s="6"/>
      <c r="IJ949" s="6"/>
      <c r="IK949" s="6"/>
      <c r="IL949" s="6"/>
      <c r="IM949" s="6"/>
      <c r="IN949" s="6"/>
      <c r="IO949" s="6"/>
      <c r="IP949" s="6"/>
      <c r="IQ949" s="6"/>
      <c r="IR949" s="6"/>
      <c r="IS949" s="6"/>
      <c r="IT949" s="6"/>
      <c r="IU949" s="6"/>
      <c r="IV949" s="6"/>
      <c r="IW949" s="6"/>
      <c r="IX949" s="6"/>
    </row>
    <row r="950" spans="1:258" ht="25.15" customHeight="1" x14ac:dyDescent="0.25">
      <c r="A950" s="49" t="s">
        <v>1718</v>
      </c>
      <c r="B950" s="20" t="s">
        <v>333</v>
      </c>
      <c r="C950" s="2">
        <f t="shared" si="230"/>
        <v>292471.59000000003</v>
      </c>
      <c r="D950" s="3">
        <f t="shared" si="231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f>800*0</f>
        <v>0</v>
      </c>
      <c r="K950" s="4">
        <v>0</v>
      </c>
      <c r="L950" s="3">
        <v>0</v>
      </c>
      <c r="M950" s="3">
        <v>0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292471.59000000003</v>
      </c>
      <c r="V950" s="5" t="e">
        <f t="shared" si="232"/>
        <v>#DIV/0!</v>
      </c>
    </row>
    <row r="951" spans="1:258" ht="25.15" customHeight="1" x14ac:dyDescent="0.25">
      <c r="A951" s="49" t="s">
        <v>1719</v>
      </c>
      <c r="B951" s="20" t="s">
        <v>646</v>
      </c>
      <c r="C951" s="2">
        <f t="shared" si="230"/>
        <v>1614288.2</v>
      </c>
      <c r="D951" s="3">
        <f t="shared" si="231"/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4">
        <v>0</v>
      </c>
      <c r="L951" s="3">
        <v>0</v>
      </c>
      <c r="M951" s="3">
        <v>266</v>
      </c>
      <c r="N951" s="3">
        <v>1614288.2</v>
      </c>
      <c r="O951" s="3">
        <v>0</v>
      </c>
      <c r="P951" s="3">
        <v>0</v>
      </c>
      <c r="Q951" s="3">
        <v>0</v>
      </c>
      <c r="R951" s="3">
        <f>Q951*3200</f>
        <v>0</v>
      </c>
      <c r="S951" s="3">
        <v>0</v>
      </c>
      <c r="T951" s="9">
        <v>0</v>
      </c>
      <c r="U951" s="3">
        <v>0</v>
      </c>
      <c r="V951" s="5">
        <f t="shared" si="232"/>
        <v>6068.7526315789473</v>
      </c>
    </row>
    <row r="952" spans="1:258" ht="25.15" customHeight="1" x14ac:dyDescent="0.25">
      <c r="A952" s="49" t="s">
        <v>1720</v>
      </c>
      <c r="B952" s="20" t="s">
        <v>647</v>
      </c>
      <c r="C952" s="2">
        <f t="shared" si="230"/>
        <v>1648341.8</v>
      </c>
      <c r="D952" s="3">
        <f t="shared" si="231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4">
        <v>0</v>
      </c>
      <c r="L952" s="3">
        <v>0</v>
      </c>
      <c r="M952" s="3">
        <v>269</v>
      </c>
      <c r="N952" s="3">
        <v>1648341.8</v>
      </c>
      <c r="O952" s="3">
        <v>0</v>
      </c>
      <c r="P952" s="3">
        <v>0</v>
      </c>
      <c r="Q952" s="3">
        <v>0</v>
      </c>
      <c r="R952" s="3">
        <f>Q952*3200</f>
        <v>0</v>
      </c>
      <c r="S952" s="3">
        <v>0</v>
      </c>
      <c r="T952" s="9">
        <v>0</v>
      </c>
      <c r="U952" s="3">
        <v>0</v>
      </c>
      <c r="V952" s="5">
        <f t="shared" si="232"/>
        <v>6127.6646840148696</v>
      </c>
    </row>
    <row r="953" spans="1:258" ht="25.15" customHeight="1" x14ac:dyDescent="0.25">
      <c r="A953" s="49" t="s">
        <v>1721</v>
      </c>
      <c r="B953" s="20" t="s">
        <v>746</v>
      </c>
      <c r="C953" s="2">
        <f t="shared" si="230"/>
        <v>4291740</v>
      </c>
      <c r="D953" s="3">
        <f t="shared" si="231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9">
        <v>981.06</v>
      </c>
      <c r="N953" s="3">
        <v>4291740</v>
      </c>
      <c r="O953" s="3">
        <v>0</v>
      </c>
      <c r="P953" s="3">
        <v>0</v>
      </c>
      <c r="Q953" s="3">
        <v>0</v>
      </c>
      <c r="R953" s="3">
        <f>Q953*3200</f>
        <v>0</v>
      </c>
      <c r="S953" s="3">
        <v>0</v>
      </c>
      <c r="T953" s="9">
        <v>0</v>
      </c>
      <c r="U953" s="3">
        <v>0</v>
      </c>
      <c r="V953" s="5">
        <f t="shared" si="232"/>
        <v>4374.5948260045261</v>
      </c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  <c r="BL953" s="28"/>
      <c r="BM953" s="28"/>
      <c r="BN953" s="28"/>
      <c r="BO953" s="28"/>
      <c r="BP953" s="28"/>
      <c r="BQ953" s="28"/>
      <c r="BR953" s="28"/>
      <c r="BS953" s="28"/>
      <c r="BT953" s="28"/>
      <c r="BU953" s="28"/>
      <c r="BV953" s="28"/>
      <c r="BW953" s="28"/>
      <c r="BX953" s="28"/>
      <c r="BY953" s="28"/>
      <c r="BZ953" s="28"/>
      <c r="CA953" s="28"/>
      <c r="CB953" s="28"/>
      <c r="CC953" s="28"/>
      <c r="CD953" s="28"/>
      <c r="CE953" s="28"/>
      <c r="CF953" s="28"/>
      <c r="CG953" s="28"/>
      <c r="CH953" s="28"/>
      <c r="CI953" s="28"/>
      <c r="CJ953" s="28"/>
      <c r="CK953" s="28"/>
      <c r="CL953" s="28"/>
      <c r="CM953" s="28"/>
      <c r="CN953" s="28"/>
      <c r="CO953" s="28"/>
      <c r="CP953" s="28"/>
      <c r="CQ953" s="28"/>
      <c r="CR953" s="28"/>
      <c r="CS953" s="28"/>
      <c r="CT953" s="28"/>
      <c r="CU953" s="28"/>
      <c r="CV953" s="28"/>
      <c r="CW953" s="28"/>
      <c r="CX953" s="28"/>
      <c r="CY953" s="28"/>
      <c r="CZ953" s="28"/>
      <c r="DA953" s="28"/>
      <c r="DB953" s="28"/>
      <c r="DC953" s="28"/>
      <c r="DD953" s="28"/>
      <c r="DE953" s="28"/>
      <c r="DF953" s="28"/>
      <c r="DG953" s="28"/>
      <c r="DH953" s="28"/>
      <c r="DI953" s="28"/>
      <c r="DJ953" s="28"/>
      <c r="DK953" s="28"/>
      <c r="DL953" s="28"/>
      <c r="DM953" s="28"/>
      <c r="DN953" s="28"/>
      <c r="DO953" s="28"/>
      <c r="DP953" s="28"/>
      <c r="DQ953" s="28"/>
      <c r="DR953" s="28"/>
      <c r="DS953" s="28"/>
      <c r="DT953" s="28"/>
      <c r="DU953" s="28"/>
      <c r="DV953" s="28"/>
      <c r="DW953" s="28"/>
      <c r="DX953" s="28"/>
      <c r="DY953" s="28"/>
      <c r="DZ953" s="28"/>
      <c r="EA953" s="28"/>
      <c r="EB953" s="28"/>
      <c r="EC953" s="28"/>
      <c r="ED953" s="28"/>
      <c r="EE953" s="28"/>
      <c r="EF953" s="28"/>
      <c r="EG953" s="28"/>
      <c r="EH953" s="28"/>
      <c r="EI953" s="28"/>
      <c r="EJ953" s="28"/>
      <c r="EK953" s="28"/>
      <c r="EL953" s="28"/>
      <c r="EM953" s="28"/>
      <c r="EN953" s="28"/>
      <c r="EO953" s="28"/>
      <c r="EP953" s="28"/>
      <c r="EQ953" s="28"/>
      <c r="ER953" s="28"/>
      <c r="ES953" s="28"/>
      <c r="ET953" s="28"/>
      <c r="EU953" s="28"/>
      <c r="EV953" s="28"/>
      <c r="EW953" s="28"/>
      <c r="EX953" s="28"/>
      <c r="EY953" s="28"/>
      <c r="EZ953" s="28"/>
      <c r="FA953" s="28"/>
      <c r="FB953" s="28"/>
      <c r="FC953" s="28"/>
      <c r="FD953" s="28"/>
      <c r="FE953" s="28"/>
      <c r="FF953" s="28"/>
      <c r="FG953" s="28"/>
      <c r="FH953" s="28"/>
      <c r="FI953" s="28"/>
      <c r="FJ953" s="28"/>
      <c r="FK953" s="28"/>
      <c r="FL953" s="28"/>
      <c r="FM953" s="28"/>
      <c r="FN953" s="28"/>
      <c r="FO953" s="28"/>
      <c r="FP953" s="28"/>
      <c r="FQ953" s="28"/>
      <c r="FR953" s="28"/>
      <c r="FS953" s="28"/>
      <c r="FT953" s="28"/>
      <c r="FU953" s="28"/>
      <c r="FV953" s="28"/>
      <c r="FW953" s="28"/>
      <c r="FX953" s="28"/>
      <c r="FY953" s="28"/>
      <c r="FZ953" s="28"/>
      <c r="GA953" s="28"/>
      <c r="GB953" s="28"/>
      <c r="GC953" s="28"/>
      <c r="GD953" s="28"/>
      <c r="GE953" s="28"/>
      <c r="GF953" s="28"/>
      <c r="GG953" s="28"/>
      <c r="GH953" s="28"/>
      <c r="GI953" s="28"/>
      <c r="GJ953" s="28"/>
      <c r="GK953" s="28"/>
      <c r="GL953" s="28"/>
      <c r="GM953" s="28"/>
      <c r="GN953" s="28"/>
      <c r="GO953" s="28"/>
      <c r="GP953" s="28"/>
      <c r="GQ953" s="28"/>
      <c r="GR953" s="28"/>
      <c r="GS953" s="28"/>
      <c r="GT953" s="28"/>
      <c r="GU953" s="28"/>
      <c r="GV953" s="28"/>
      <c r="GW953" s="28"/>
      <c r="GX953" s="28"/>
      <c r="GY953" s="28"/>
      <c r="GZ953" s="28"/>
      <c r="HA953" s="28"/>
      <c r="HB953" s="28"/>
      <c r="HC953" s="28"/>
      <c r="HD953" s="28"/>
      <c r="HE953" s="28"/>
      <c r="HF953" s="28"/>
      <c r="HG953" s="28"/>
      <c r="HH953" s="28"/>
      <c r="HI953" s="28"/>
      <c r="HJ953" s="28"/>
      <c r="HK953" s="28"/>
      <c r="HL953" s="28"/>
      <c r="HM953" s="28"/>
      <c r="HN953" s="28"/>
      <c r="HO953" s="28"/>
      <c r="HP953" s="28"/>
      <c r="HQ953" s="28"/>
      <c r="HR953" s="28"/>
      <c r="HS953" s="28"/>
      <c r="HT953" s="28"/>
      <c r="HU953" s="28"/>
      <c r="HV953" s="28"/>
      <c r="HW953" s="28"/>
      <c r="HX953" s="28"/>
      <c r="HY953" s="28"/>
      <c r="HZ953" s="28"/>
      <c r="IA953" s="28"/>
      <c r="IB953" s="28"/>
      <c r="IC953" s="28"/>
      <c r="ID953" s="28"/>
      <c r="IE953" s="28"/>
      <c r="IF953" s="28"/>
      <c r="IG953" s="28"/>
      <c r="IH953" s="28"/>
      <c r="II953" s="28"/>
      <c r="IJ953" s="28"/>
      <c r="IK953" s="28"/>
      <c r="IL953" s="28"/>
      <c r="IM953" s="28"/>
      <c r="IN953" s="28"/>
      <c r="IO953" s="28"/>
      <c r="IP953" s="28"/>
      <c r="IQ953" s="28"/>
      <c r="IR953" s="28"/>
      <c r="IS953" s="28"/>
      <c r="IT953" s="28"/>
      <c r="IU953" s="28"/>
      <c r="IV953" s="28"/>
      <c r="IW953" s="28"/>
      <c r="IX953" s="28"/>
    </row>
    <row r="954" spans="1:258" ht="25.15" customHeight="1" x14ac:dyDescent="0.25">
      <c r="A954" s="49" t="s">
        <v>1722</v>
      </c>
      <c r="B954" s="20" t="s">
        <v>648</v>
      </c>
      <c r="C954" s="2">
        <f t="shared" si="230"/>
        <v>2757925.2</v>
      </c>
      <c r="D954" s="3">
        <f t="shared" si="231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3">
        <v>517</v>
      </c>
      <c r="N954" s="3">
        <v>2757925.2</v>
      </c>
      <c r="O954" s="3">
        <v>0</v>
      </c>
      <c r="P954" s="3">
        <v>0</v>
      </c>
      <c r="Q954" s="3">
        <v>0</v>
      </c>
      <c r="R954" s="3">
        <f>Q954*3200</f>
        <v>0</v>
      </c>
      <c r="S954" s="3">
        <v>0</v>
      </c>
      <c r="T954" s="9">
        <v>0</v>
      </c>
      <c r="U954" s="3">
        <v>0</v>
      </c>
      <c r="V954" s="5">
        <f t="shared" si="232"/>
        <v>5334.4781431334623</v>
      </c>
    </row>
    <row r="955" spans="1:258" ht="25.15" customHeight="1" x14ac:dyDescent="0.25">
      <c r="A955" s="49" t="s">
        <v>1723</v>
      </c>
      <c r="B955" s="20" t="s">
        <v>715</v>
      </c>
      <c r="C955" s="2">
        <f t="shared" si="230"/>
        <v>1593069</v>
      </c>
      <c r="D955" s="3">
        <f t="shared" si="231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4">
        <v>0</v>
      </c>
      <c r="L955" s="3">
        <v>0</v>
      </c>
      <c r="M955" s="9">
        <v>247.9</v>
      </c>
      <c r="N955" s="3">
        <v>1593069</v>
      </c>
      <c r="O955" s="3">
        <v>0</v>
      </c>
      <c r="P955" s="3">
        <v>0</v>
      </c>
      <c r="Q955" s="3">
        <v>0</v>
      </c>
      <c r="R955" s="3">
        <f>Q955*3200</f>
        <v>0</v>
      </c>
      <c r="S955" s="3">
        <v>0</v>
      </c>
      <c r="T955" s="9">
        <v>0</v>
      </c>
      <c r="U955" s="3">
        <v>0</v>
      </c>
      <c r="V955" s="5">
        <f t="shared" si="232"/>
        <v>6426.256555062525</v>
      </c>
    </row>
    <row r="956" spans="1:258" ht="24.6" customHeight="1" x14ac:dyDescent="0.25">
      <c r="A956" s="49" t="s">
        <v>1724</v>
      </c>
      <c r="B956" s="20" t="s">
        <v>1480</v>
      </c>
      <c r="C956" s="2">
        <f t="shared" si="230"/>
        <v>3236958</v>
      </c>
      <c r="D956" s="3">
        <f t="shared" si="231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10">
        <v>0</v>
      </c>
      <c r="L956" s="9">
        <v>0</v>
      </c>
      <c r="M956" s="9">
        <v>742.9</v>
      </c>
      <c r="N956" s="3">
        <v>3236958</v>
      </c>
      <c r="O956" s="9">
        <v>0</v>
      </c>
      <c r="P956" s="9">
        <v>0</v>
      </c>
      <c r="Q956" s="9">
        <v>0</v>
      </c>
      <c r="R956" s="3">
        <v>0</v>
      </c>
      <c r="S956" s="9">
        <v>0</v>
      </c>
      <c r="T956" s="9">
        <v>0</v>
      </c>
      <c r="U956" s="9">
        <v>0</v>
      </c>
      <c r="V956" s="5">
        <f t="shared" si="232"/>
        <v>4357.1920850720153</v>
      </c>
    </row>
    <row r="957" spans="1:258" ht="24.6" customHeight="1" x14ac:dyDescent="0.25">
      <c r="A957" s="49" t="s">
        <v>1725</v>
      </c>
      <c r="B957" s="23" t="s">
        <v>1482</v>
      </c>
      <c r="C957" s="2">
        <f t="shared" si="230"/>
        <v>6785724</v>
      </c>
      <c r="D957" s="3">
        <f t="shared" si="231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10">
        <v>0</v>
      </c>
      <c r="L957" s="9">
        <v>0</v>
      </c>
      <c r="M957" s="9">
        <v>1028.1400000000001</v>
      </c>
      <c r="N957" s="3">
        <v>6785724</v>
      </c>
      <c r="O957" s="9">
        <v>0</v>
      </c>
      <c r="P957" s="9">
        <v>0</v>
      </c>
      <c r="Q957" s="9">
        <v>0</v>
      </c>
      <c r="R957" s="3">
        <v>0</v>
      </c>
      <c r="S957" s="9">
        <v>0</v>
      </c>
      <c r="T957" s="9">
        <v>0</v>
      </c>
      <c r="U957" s="9">
        <v>0</v>
      </c>
      <c r="V957" s="5">
        <f t="shared" si="232"/>
        <v>6599.9999999999991</v>
      </c>
    </row>
    <row r="958" spans="1:258" ht="25.15" customHeight="1" x14ac:dyDescent="0.25">
      <c r="A958" s="49" t="s">
        <v>1726</v>
      </c>
      <c r="B958" s="23" t="s">
        <v>1481</v>
      </c>
      <c r="C958" s="2">
        <f t="shared" si="230"/>
        <v>5569026.2000000002</v>
      </c>
      <c r="D958" s="3">
        <f t="shared" si="231"/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10">
        <v>0</v>
      </c>
      <c r="L958" s="9">
        <v>0</v>
      </c>
      <c r="M958" s="9">
        <v>843.8</v>
      </c>
      <c r="N958" s="3">
        <v>5569026.2000000002</v>
      </c>
      <c r="O958" s="9">
        <v>0</v>
      </c>
      <c r="P958" s="9">
        <v>0</v>
      </c>
      <c r="Q958" s="9">
        <v>0</v>
      </c>
      <c r="R958" s="3">
        <v>0</v>
      </c>
      <c r="S958" s="9">
        <v>0</v>
      </c>
      <c r="T958" s="9">
        <v>0</v>
      </c>
      <c r="U958" s="9">
        <v>0</v>
      </c>
      <c r="V958" s="5">
        <f t="shared" si="232"/>
        <v>6599.9362408153593</v>
      </c>
    </row>
    <row r="959" spans="1:258" ht="25.15" customHeight="1" x14ac:dyDescent="0.25">
      <c r="A959" s="49" t="s">
        <v>1727</v>
      </c>
      <c r="B959" s="23" t="s">
        <v>716</v>
      </c>
      <c r="C959" s="2">
        <f t="shared" si="230"/>
        <v>3746405.8</v>
      </c>
      <c r="D959" s="3">
        <f t="shared" si="231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4">
        <v>0</v>
      </c>
      <c r="L959" s="3">
        <v>0</v>
      </c>
      <c r="M959" s="9">
        <v>567.17999999999995</v>
      </c>
      <c r="N959" s="3">
        <v>3746405.8</v>
      </c>
      <c r="O959" s="3">
        <v>0</v>
      </c>
      <c r="P959" s="3">
        <v>0</v>
      </c>
      <c r="Q959" s="3">
        <v>0</v>
      </c>
      <c r="R959" s="3">
        <f>Q959*3200</f>
        <v>0</v>
      </c>
      <c r="S959" s="3">
        <v>0</v>
      </c>
      <c r="T959" s="9">
        <v>0</v>
      </c>
      <c r="U959" s="3">
        <v>0</v>
      </c>
      <c r="V959" s="5">
        <f t="shared" si="232"/>
        <v>6605.3207094749469</v>
      </c>
    </row>
    <row r="960" spans="1:258" ht="25.15" customHeight="1" x14ac:dyDescent="0.25">
      <c r="A960" s="49" t="s">
        <v>1728</v>
      </c>
      <c r="B960" s="20" t="s">
        <v>550</v>
      </c>
      <c r="C960" s="2">
        <f t="shared" si="230"/>
        <v>849150.28</v>
      </c>
      <c r="D960" s="3">
        <f t="shared" si="231"/>
        <v>0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10">
        <v>0</v>
      </c>
      <c r="L960" s="9">
        <v>0</v>
      </c>
      <c r="M960" s="9">
        <v>0</v>
      </c>
      <c r="N960" s="3">
        <v>0</v>
      </c>
      <c r="O960" s="9">
        <v>0</v>
      </c>
      <c r="P960" s="9">
        <v>0</v>
      </c>
      <c r="Q960" s="9">
        <v>0</v>
      </c>
      <c r="R960" s="3">
        <f>Q960*3000</f>
        <v>0</v>
      </c>
      <c r="S960" s="9">
        <v>0</v>
      </c>
      <c r="T960" s="9">
        <v>0</v>
      </c>
      <c r="U960" s="9">
        <v>849150.28</v>
      </c>
      <c r="V960" s="5" t="e">
        <f t="shared" si="232"/>
        <v>#DIV/0!</v>
      </c>
    </row>
    <row r="961" spans="1:258" ht="25.15" customHeight="1" x14ac:dyDescent="0.25">
      <c r="A961" s="49" t="s">
        <v>1729</v>
      </c>
      <c r="B961" s="20" t="s">
        <v>650</v>
      </c>
      <c r="C961" s="2">
        <f t="shared" si="230"/>
        <v>3376354.2</v>
      </c>
      <c r="D961" s="3">
        <f t="shared" si="231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9">
        <v>551.79999999999995</v>
      </c>
      <c r="N961" s="3">
        <v>3376354.2</v>
      </c>
      <c r="O961" s="3">
        <v>0</v>
      </c>
      <c r="P961" s="3">
        <v>0</v>
      </c>
      <c r="Q961" s="3">
        <v>0</v>
      </c>
      <c r="R961" s="3">
        <f>Q961*3200</f>
        <v>0</v>
      </c>
      <c r="S961" s="3">
        <v>0</v>
      </c>
      <c r="T961" s="9">
        <v>0</v>
      </c>
      <c r="U961" s="3">
        <v>0</v>
      </c>
      <c r="V961" s="5">
        <f t="shared" si="232"/>
        <v>6118.8006524102948</v>
      </c>
    </row>
    <row r="962" spans="1:258" ht="25.15" customHeight="1" x14ac:dyDescent="0.25">
      <c r="A962" s="49" t="s">
        <v>1730</v>
      </c>
      <c r="B962" s="20" t="s">
        <v>649</v>
      </c>
      <c r="C962" s="2">
        <f t="shared" ref="C962:C1025" si="236">D962+L962+N962+P962+R962+S962+T962+U962</f>
        <v>7975455.3399999999</v>
      </c>
      <c r="D962" s="3">
        <f t="shared" ref="D962:D1025" si="237">SUM(E962:J962)</f>
        <v>3712162.62</v>
      </c>
      <c r="E962" s="3">
        <f>700*1955.6</f>
        <v>1368920</v>
      </c>
      <c r="F962" s="3">
        <v>1758392.15</v>
      </c>
      <c r="G962" s="3">
        <v>177265.01</v>
      </c>
      <c r="H962" s="3">
        <v>407585.46</v>
      </c>
      <c r="I962" s="3">
        <v>0</v>
      </c>
      <c r="J962" s="3">
        <v>0</v>
      </c>
      <c r="K962" s="4">
        <v>0</v>
      </c>
      <c r="L962" s="3">
        <v>0</v>
      </c>
      <c r="M962" s="3">
        <v>535.25</v>
      </c>
      <c r="N962" s="3">
        <f>M962*6600</f>
        <v>3532650</v>
      </c>
      <c r="O962" s="3">
        <v>438</v>
      </c>
      <c r="P962" s="3">
        <v>445368.54</v>
      </c>
      <c r="Q962" s="3">
        <v>0</v>
      </c>
      <c r="R962" s="3">
        <f>Q962*3200</f>
        <v>0</v>
      </c>
      <c r="S962" s="3">
        <v>0</v>
      </c>
      <c r="T962" s="9">
        <v>0</v>
      </c>
      <c r="U962" s="3">
        <v>285274.18</v>
      </c>
      <c r="V962" s="5">
        <f t="shared" ref="V962:V1025" si="238">N962/M962</f>
        <v>6600</v>
      </c>
    </row>
    <row r="963" spans="1:258" ht="25.15" customHeight="1" x14ac:dyDescent="0.25">
      <c r="A963" s="49" t="s">
        <v>1731</v>
      </c>
      <c r="B963" s="20" t="s">
        <v>717</v>
      </c>
      <c r="C963" s="2">
        <f t="shared" si="236"/>
        <v>7399448.5999999996</v>
      </c>
      <c r="D963" s="3">
        <f t="shared" si="237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10">
        <v>0</v>
      </c>
      <c r="L963" s="9">
        <v>0</v>
      </c>
      <c r="M963" s="9">
        <v>1121.48</v>
      </c>
      <c r="N963" s="3">
        <v>7399448.5999999996</v>
      </c>
      <c r="O963" s="3">
        <v>0</v>
      </c>
      <c r="P963" s="3">
        <v>0</v>
      </c>
      <c r="Q963" s="3">
        <v>0</v>
      </c>
      <c r="R963" s="3">
        <f>Q963*3200</f>
        <v>0</v>
      </c>
      <c r="S963" s="3">
        <v>0</v>
      </c>
      <c r="T963" s="9">
        <v>0</v>
      </c>
      <c r="U963" s="3">
        <v>0</v>
      </c>
      <c r="V963" s="5">
        <f t="shared" si="238"/>
        <v>6597.9318400684806</v>
      </c>
    </row>
    <row r="964" spans="1:258" s="28" customFormat="1" ht="25.15" customHeight="1" x14ac:dyDescent="0.25">
      <c r="A964" s="49" t="s">
        <v>1732</v>
      </c>
      <c r="B964" s="20" t="s">
        <v>718</v>
      </c>
      <c r="C964" s="2">
        <f t="shared" si="236"/>
        <v>7402534.4000000004</v>
      </c>
      <c r="D964" s="3">
        <f t="shared" si="237"/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9">
        <v>1122.4100000000001</v>
      </c>
      <c r="N964" s="3">
        <v>7402534.4000000004</v>
      </c>
      <c r="O964" s="3">
        <v>0</v>
      </c>
      <c r="P964" s="3">
        <v>0</v>
      </c>
      <c r="Q964" s="3">
        <v>0</v>
      </c>
      <c r="R964" s="3">
        <f>Q964*3200</f>
        <v>0</v>
      </c>
      <c r="S964" s="3">
        <v>0</v>
      </c>
      <c r="T964" s="9">
        <v>0</v>
      </c>
      <c r="U964" s="3">
        <v>0</v>
      </c>
      <c r="V964" s="5">
        <f t="shared" si="238"/>
        <v>6595.2142265304119</v>
      </c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6"/>
      <c r="CA964" s="6"/>
      <c r="CB964" s="6"/>
      <c r="CC964" s="6"/>
      <c r="CD964" s="6"/>
      <c r="CE964" s="6"/>
      <c r="CF964" s="6"/>
      <c r="CG964" s="6"/>
      <c r="CH964" s="6"/>
      <c r="CI964" s="6"/>
      <c r="CJ964" s="6"/>
      <c r="CK964" s="6"/>
      <c r="CL964" s="6"/>
      <c r="CM964" s="6"/>
      <c r="CN964" s="6"/>
      <c r="CO964" s="6"/>
      <c r="CP964" s="6"/>
      <c r="CQ964" s="6"/>
      <c r="CR964" s="6"/>
      <c r="CS964" s="6"/>
      <c r="CT964" s="6"/>
      <c r="CU964" s="6"/>
      <c r="CV964" s="6"/>
      <c r="CW964" s="6"/>
      <c r="CX964" s="6"/>
      <c r="CY964" s="6"/>
      <c r="CZ964" s="6"/>
      <c r="DA964" s="6"/>
      <c r="DB964" s="6"/>
      <c r="DC964" s="6"/>
      <c r="DD964" s="6"/>
      <c r="DE964" s="6"/>
      <c r="DF964" s="6"/>
      <c r="DG964" s="6"/>
      <c r="DH964" s="6"/>
      <c r="DI964" s="6"/>
      <c r="DJ964" s="6"/>
      <c r="DK964" s="6"/>
      <c r="DL964" s="6"/>
      <c r="DM964" s="6"/>
      <c r="DN964" s="6"/>
      <c r="DO964" s="6"/>
      <c r="DP964" s="6"/>
      <c r="DQ964" s="6"/>
      <c r="DR964" s="6"/>
      <c r="DS964" s="6"/>
      <c r="DT964" s="6"/>
      <c r="DU964" s="6"/>
      <c r="DV964" s="6"/>
      <c r="DW964" s="6"/>
      <c r="DX964" s="6"/>
      <c r="DY964" s="6"/>
      <c r="DZ964" s="6"/>
      <c r="EA964" s="6"/>
      <c r="EB964" s="6"/>
      <c r="EC964" s="6"/>
      <c r="ED964" s="6"/>
      <c r="EE964" s="6"/>
      <c r="EF964" s="6"/>
      <c r="EG964" s="6"/>
      <c r="EH964" s="6"/>
      <c r="EI964" s="6"/>
      <c r="EJ964" s="6"/>
      <c r="EK964" s="6"/>
      <c r="EL964" s="6"/>
      <c r="EM964" s="6"/>
      <c r="EN964" s="6"/>
      <c r="EO964" s="6"/>
      <c r="EP964" s="6"/>
      <c r="EQ964" s="6"/>
      <c r="ER964" s="6"/>
      <c r="ES964" s="6"/>
      <c r="ET964" s="6"/>
      <c r="EU964" s="6"/>
      <c r="EV964" s="6"/>
      <c r="EW964" s="6"/>
      <c r="EX964" s="6"/>
      <c r="EY964" s="6"/>
      <c r="EZ964" s="6"/>
      <c r="FA964" s="6"/>
      <c r="FB964" s="6"/>
      <c r="FC964" s="6"/>
      <c r="FD964" s="6"/>
      <c r="FE964" s="6"/>
      <c r="FF964" s="6"/>
      <c r="FG964" s="6"/>
      <c r="FH964" s="6"/>
      <c r="FI964" s="6"/>
      <c r="FJ964" s="6"/>
      <c r="FK964" s="6"/>
      <c r="FL964" s="6"/>
      <c r="FM964" s="6"/>
      <c r="FN964" s="6"/>
      <c r="FO964" s="6"/>
      <c r="FP964" s="6"/>
      <c r="FQ964" s="6"/>
      <c r="FR964" s="6"/>
      <c r="FS964" s="6"/>
      <c r="FT964" s="6"/>
      <c r="FU964" s="6"/>
      <c r="FV964" s="6"/>
      <c r="FW964" s="6"/>
      <c r="FX964" s="6"/>
      <c r="FY964" s="6"/>
      <c r="FZ964" s="6"/>
      <c r="GA964" s="6"/>
      <c r="GB964" s="6"/>
      <c r="GC964" s="6"/>
      <c r="GD964" s="6"/>
      <c r="GE964" s="6"/>
      <c r="GF964" s="6"/>
      <c r="GG964" s="6"/>
      <c r="GH964" s="6"/>
      <c r="GI964" s="6"/>
      <c r="GJ964" s="6"/>
      <c r="GK964" s="6"/>
      <c r="GL964" s="6"/>
      <c r="GM964" s="6"/>
      <c r="GN964" s="6"/>
      <c r="GO964" s="6"/>
      <c r="GP964" s="6"/>
      <c r="GQ964" s="6"/>
      <c r="GR964" s="6"/>
      <c r="GS964" s="6"/>
      <c r="GT964" s="6"/>
      <c r="GU964" s="6"/>
      <c r="GV964" s="6"/>
      <c r="GW964" s="6"/>
      <c r="GX964" s="6"/>
      <c r="GY964" s="6"/>
      <c r="GZ964" s="6"/>
      <c r="HA964" s="6"/>
      <c r="HB964" s="6"/>
      <c r="HC964" s="6"/>
      <c r="HD964" s="6"/>
      <c r="HE964" s="6"/>
      <c r="HF964" s="6"/>
      <c r="HG964" s="6"/>
      <c r="HH964" s="6"/>
      <c r="HI964" s="6"/>
      <c r="HJ964" s="6"/>
      <c r="HK964" s="6"/>
      <c r="HL964" s="6"/>
      <c r="HM964" s="6"/>
      <c r="HN964" s="6"/>
      <c r="HO964" s="6"/>
      <c r="HP964" s="6"/>
      <c r="HQ964" s="6"/>
      <c r="HR964" s="6"/>
      <c r="HS964" s="6"/>
      <c r="HT964" s="6"/>
      <c r="HU964" s="6"/>
      <c r="HV964" s="6"/>
      <c r="HW964" s="6"/>
      <c r="HX964" s="6"/>
      <c r="HY964" s="6"/>
      <c r="HZ964" s="6"/>
      <c r="IA964" s="6"/>
      <c r="IB964" s="6"/>
      <c r="IC964" s="6"/>
      <c r="ID964" s="6"/>
      <c r="IE964" s="6"/>
      <c r="IF964" s="6"/>
      <c r="IG964" s="6"/>
      <c r="IH964" s="6"/>
      <c r="II964" s="6"/>
      <c r="IJ964" s="6"/>
      <c r="IK964" s="6"/>
      <c r="IL964" s="6"/>
      <c r="IM964" s="6"/>
      <c r="IN964" s="6"/>
      <c r="IO964" s="6"/>
      <c r="IP964" s="6"/>
      <c r="IQ964" s="6"/>
      <c r="IR964" s="6"/>
      <c r="IS964" s="6"/>
      <c r="IT964" s="6"/>
      <c r="IU964" s="6"/>
      <c r="IV964" s="6"/>
      <c r="IW964" s="6"/>
      <c r="IX964" s="6"/>
    </row>
    <row r="965" spans="1:258" s="28" customFormat="1" ht="25.15" customHeight="1" x14ac:dyDescent="0.25">
      <c r="A965" s="49" t="s">
        <v>1733</v>
      </c>
      <c r="B965" s="20" t="s">
        <v>1121</v>
      </c>
      <c r="C965" s="2">
        <f t="shared" si="236"/>
        <v>213104.54</v>
      </c>
      <c r="D965" s="3">
        <f t="shared" si="237"/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4">
        <v>0</v>
      </c>
      <c r="L965" s="3">
        <v>0</v>
      </c>
      <c r="M965" s="9">
        <v>0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v>0</v>
      </c>
      <c r="T965" s="9">
        <v>0</v>
      </c>
      <c r="U965" s="3">
        <v>213104.54</v>
      </c>
      <c r="V965" s="5" t="e">
        <f t="shared" si="238"/>
        <v>#DIV/0!</v>
      </c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6"/>
      <c r="CA965" s="6"/>
      <c r="CB965" s="6"/>
      <c r="CC965" s="6"/>
      <c r="CD965" s="6"/>
      <c r="CE965" s="6"/>
      <c r="CF965" s="6"/>
      <c r="CG965" s="6"/>
      <c r="CH965" s="6"/>
      <c r="CI965" s="6"/>
      <c r="CJ965" s="6"/>
      <c r="CK965" s="6"/>
      <c r="CL965" s="6"/>
      <c r="CM965" s="6"/>
      <c r="CN965" s="6"/>
      <c r="CO965" s="6"/>
      <c r="CP965" s="6"/>
      <c r="CQ965" s="6"/>
      <c r="CR965" s="6"/>
      <c r="CS965" s="6"/>
      <c r="CT965" s="6"/>
      <c r="CU965" s="6"/>
      <c r="CV965" s="6"/>
      <c r="CW965" s="6"/>
      <c r="CX965" s="6"/>
      <c r="CY965" s="6"/>
      <c r="CZ965" s="6"/>
      <c r="DA965" s="6"/>
      <c r="DB965" s="6"/>
      <c r="DC965" s="6"/>
      <c r="DD965" s="6"/>
      <c r="DE965" s="6"/>
      <c r="DF965" s="6"/>
      <c r="DG965" s="6"/>
      <c r="DH965" s="6"/>
      <c r="DI965" s="6"/>
      <c r="DJ965" s="6"/>
      <c r="DK965" s="6"/>
      <c r="DL965" s="6"/>
      <c r="DM965" s="6"/>
      <c r="DN965" s="6"/>
      <c r="DO965" s="6"/>
      <c r="DP965" s="6"/>
      <c r="DQ965" s="6"/>
      <c r="DR965" s="6"/>
      <c r="DS965" s="6"/>
      <c r="DT965" s="6"/>
      <c r="DU965" s="6"/>
      <c r="DV965" s="6"/>
      <c r="DW965" s="6"/>
      <c r="DX965" s="6"/>
      <c r="DY965" s="6"/>
      <c r="DZ965" s="6"/>
      <c r="EA965" s="6"/>
      <c r="EB965" s="6"/>
      <c r="EC965" s="6"/>
      <c r="ED965" s="6"/>
      <c r="EE965" s="6"/>
      <c r="EF965" s="6"/>
      <c r="EG965" s="6"/>
      <c r="EH965" s="6"/>
      <c r="EI965" s="6"/>
      <c r="EJ965" s="6"/>
      <c r="EK965" s="6"/>
      <c r="EL965" s="6"/>
      <c r="EM965" s="6"/>
      <c r="EN965" s="6"/>
      <c r="EO965" s="6"/>
      <c r="EP965" s="6"/>
      <c r="EQ965" s="6"/>
      <c r="ER965" s="6"/>
      <c r="ES965" s="6"/>
      <c r="ET965" s="6"/>
      <c r="EU965" s="6"/>
      <c r="EV965" s="6"/>
      <c r="EW965" s="6"/>
      <c r="EX965" s="6"/>
      <c r="EY965" s="6"/>
      <c r="EZ965" s="6"/>
      <c r="FA965" s="6"/>
      <c r="FB965" s="6"/>
      <c r="FC965" s="6"/>
      <c r="FD965" s="6"/>
      <c r="FE965" s="6"/>
      <c r="FF965" s="6"/>
      <c r="FG965" s="6"/>
      <c r="FH965" s="6"/>
      <c r="FI965" s="6"/>
      <c r="FJ965" s="6"/>
      <c r="FK965" s="6"/>
      <c r="FL965" s="6"/>
      <c r="FM965" s="6"/>
      <c r="FN965" s="6"/>
      <c r="FO965" s="6"/>
      <c r="FP965" s="6"/>
      <c r="FQ965" s="6"/>
      <c r="FR965" s="6"/>
      <c r="FS965" s="6"/>
      <c r="FT965" s="6"/>
      <c r="FU965" s="6"/>
      <c r="FV965" s="6"/>
      <c r="FW965" s="6"/>
      <c r="FX965" s="6"/>
      <c r="FY965" s="6"/>
      <c r="FZ965" s="6"/>
      <c r="GA965" s="6"/>
      <c r="GB965" s="6"/>
      <c r="GC965" s="6"/>
      <c r="GD965" s="6"/>
      <c r="GE965" s="6"/>
      <c r="GF965" s="6"/>
      <c r="GG965" s="6"/>
      <c r="GH965" s="6"/>
      <c r="GI965" s="6"/>
      <c r="GJ965" s="6"/>
      <c r="GK965" s="6"/>
      <c r="GL965" s="6"/>
      <c r="GM965" s="6"/>
      <c r="GN965" s="6"/>
      <c r="GO965" s="6"/>
      <c r="GP965" s="6"/>
      <c r="GQ965" s="6"/>
      <c r="GR965" s="6"/>
      <c r="GS965" s="6"/>
      <c r="GT965" s="6"/>
      <c r="GU965" s="6"/>
      <c r="GV965" s="6"/>
      <c r="GW965" s="6"/>
      <c r="GX965" s="6"/>
      <c r="GY965" s="6"/>
      <c r="GZ965" s="6"/>
      <c r="HA965" s="6"/>
      <c r="HB965" s="6"/>
      <c r="HC965" s="6"/>
      <c r="HD965" s="6"/>
      <c r="HE965" s="6"/>
      <c r="HF965" s="6"/>
      <c r="HG965" s="6"/>
      <c r="HH965" s="6"/>
      <c r="HI965" s="6"/>
      <c r="HJ965" s="6"/>
      <c r="HK965" s="6"/>
      <c r="HL965" s="6"/>
      <c r="HM965" s="6"/>
      <c r="HN965" s="6"/>
      <c r="HO965" s="6"/>
      <c r="HP965" s="6"/>
      <c r="HQ965" s="6"/>
      <c r="HR965" s="6"/>
      <c r="HS965" s="6"/>
      <c r="HT965" s="6"/>
      <c r="HU965" s="6"/>
      <c r="HV965" s="6"/>
      <c r="HW965" s="6"/>
      <c r="HX965" s="6"/>
      <c r="HY965" s="6"/>
      <c r="HZ965" s="6"/>
      <c r="IA965" s="6"/>
      <c r="IB965" s="6"/>
      <c r="IC965" s="6"/>
      <c r="ID965" s="6"/>
      <c r="IE965" s="6"/>
      <c r="IF965" s="6"/>
      <c r="IG965" s="6"/>
      <c r="IH965" s="6"/>
      <c r="II965" s="6"/>
      <c r="IJ965" s="6"/>
      <c r="IK965" s="6"/>
      <c r="IL965" s="6"/>
      <c r="IM965" s="6"/>
      <c r="IN965" s="6"/>
      <c r="IO965" s="6"/>
      <c r="IP965" s="6"/>
      <c r="IQ965" s="6"/>
      <c r="IR965" s="6"/>
      <c r="IS965" s="6"/>
      <c r="IT965" s="6"/>
      <c r="IU965" s="6"/>
      <c r="IV965" s="6"/>
      <c r="IW965" s="6"/>
      <c r="IX965" s="6"/>
    </row>
    <row r="966" spans="1:258" ht="25.15" customHeight="1" x14ac:dyDescent="0.25">
      <c r="A966" s="49" t="s">
        <v>1734</v>
      </c>
      <c r="B966" s="20" t="s">
        <v>314</v>
      </c>
      <c r="C966" s="2">
        <f t="shared" si="236"/>
        <v>273059.46000000002</v>
      </c>
      <c r="D966" s="3">
        <f t="shared" si="237"/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4">
        <v>0</v>
      </c>
      <c r="L966" s="3">
        <v>0</v>
      </c>
      <c r="M966" s="3">
        <v>0</v>
      </c>
      <c r="N966" s="3">
        <f>M966*5500</f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0</v>
      </c>
      <c r="U966" s="3">
        <v>273059.46000000002</v>
      </c>
      <c r="V966" s="5" t="e">
        <f t="shared" si="238"/>
        <v>#DIV/0!</v>
      </c>
    </row>
    <row r="967" spans="1:258" s="28" customFormat="1" ht="25.15" customHeight="1" x14ac:dyDescent="0.25">
      <c r="A967" s="49" t="s">
        <v>1735</v>
      </c>
      <c r="B967" s="20" t="s">
        <v>1098</v>
      </c>
      <c r="C967" s="2">
        <f t="shared" si="236"/>
        <v>663153.51</v>
      </c>
      <c r="D967" s="3">
        <f t="shared" si="237"/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4">
        <v>0</v>
      </c>
      <c r="L967" s="3">
        <v>0</v>
      </c>
      <c r="M967" s="9">
        <v>0</v>
      </c>
      <c r="N967" s="3">
        <v>0</v>
      </c>
      <c r="O967" s="3">
        <v>0</v>
      </c>
      <c r="P967" s="3">
        <v>0</v>
      </c>
      <c r="Q967" s="3">
        <v>0</v>
      </c>
      <c r="R967" s="3">
        <f>Q967*3200</f>
        <v>0</v>
      </c>
      <c r="S967" s="3">
        <v>0</v>
      </c>
      <c r="T967" s="9">
        <v>0</v>
      </c>
      <c r="U967" s="3">
        <v>663153.51</v>
      </c>
      <c r="V967" s="5" t="e">
        <f t="shared" si="238"/>
        <v>#DIV/0!</v>
      </c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6"/>
      <c r="CA967" s="6"/>
      <c r="CB967" s="6"/>
      <c r="CC967" s="6"/>
      <c r="CD967" s="6"/>
      <c r="CE967" s="6"/>
      <c r="CF967" s="6"/>
      <c r="CG967" s="6"/>
      <c r="CH967" s="6"/>
      <c r="CI967" s="6"/>
      <c r="CJ967" s="6"/>
      <c r="CK967" s="6"/>
      <c r="CL967" s="6"/>
      <c r="CM967" s="6"/>
      <c r="CN967" s="6"/>
      <c r="CO967" s="6"/>
      <c r="CP967" s="6"/>
      <c r="CQ967" s="6"/>
      <c r="CR967" s="6"/>
      <c r="CS967" s="6"/>
      <c r="CT967" s="6"/>
      <c r="CU967" s="6"/>
      <c r="CV967" s="6"/>
      <c r="CW967" s="6"/>
      <c r="CX967" s="6"/>
      <c r="CY967" s="6"/>
      <c r="CZ967" s="6"/>
      <c r="DA967" s="6"/>
      <c r="DB967" s="6"/>
      <c r="DC967" s="6"/>
      <c r="DD967" s="6"/>
      <c r="DE967" s="6"/>
      <c r="DF967" s="6"/>
      <c r="DG967" s="6"/>
      <c r="DH967" s="6"/>
      <c r="DI967" s="6"/>
      <c r="DJ967" s="6"/>
      <c r="DK967" s="6"/>
      <c r="DL967" s="6"/>
      <c r="DM967" s="6"/>
      <c r="DN967" s="6"/>
      <c r="DO967" s="6"/>
      <c r="DP967" s="6"/>
      <c r="DQ967" s="6"/>
      <c r="DR967" s="6"/>
      <c r="DS967" s="6"/>
      <c r="DT967" s="6"/>
      <c r="DU967" s="6"/>
      <c r="DV967" s="6"/>
      <c r="DW967" s="6"/>
      <c r="DX967" s="6"/>
      <c r="DY967" s="6"/>
      <c r="DZ967" s="6"/>
      <c r="EA967" s="6"/>
      <c r="EB967" s="6"/>
      <c r="EC967" s="6"/>
      <c r="ED967" s="6"/>
      <c r="EE967" s="6"/>
      <c r="EF967" s="6"/>
      <c r="EG967" s="6"/>
      <c r="EH967" s="6"/>
      <c r="EI967" s="6"/>
      <c r="EJ967" s="6"/>
      <c r="EK967" s="6"/>
      <c r="EL967" s="6"/>
      <c r="EM967" s="6"/>
      <c r="EN967" s="6"/>
      <c r="EO967" s="6"/>
      <c r="EP967" s="6"/>
      <c r="EQ967" s="6"/>
      <c r="ER967" s="6"/>
      <c r="ES967" s="6"/>
      <c r="ET967" s="6"/>
      <c r="EU967" s="6"/>
      <c r="EV967" s="6"/>
      <c r="EW967" s="6"/>
      <c r="EX967" s="6"/>
      <c r="EY967" s="6"/>
      <c r="EZ967" s="6"/>
      <c r="FA967" s="6"/>
      <c r="FB967" s="6"/>
      <c r="FC967" s="6"/>
      <c r="FD967" s="6"/>
      <c r="FE967" s="6"/>
      <c r="FF967" s="6"/>
      <c r="FG967" s="6"/>
      <c r="FH967" s="6"/>
      <c r="FI967" s="6"/>
      <c r="FJ967" s="6"/>
      <c r="FK967" s="6"/>
      <c r="FL967" s="6"/>
      <c r="FM967" s="6"/>
      <c r="FN967" s="6"/>
      <c r="FO967" s="6"/>
      <c r="FP967" s="6"/>
      <c r="FQ967" s="6"/>
      <c r="FR967" s="6"/>
      <c r="FS967" s="6"/>
      <c r="FT967" s="6"/>
      <c r="FU967" s="6"/>
      <c r="FV967" s="6"/>
      <c r="FW967" s="6"/>
      <c r="FX967" s="6"/>
      <c r="FY967" s="6"/>
      <c r="FZ967" s="6"/>
      <c r="GA967" s="6"/>
      <c r="GB967" s="6"/>
      <c r="GC967" s="6"/>
      <c r="GD967" s="6"/>
      <c r="GE967" s="6"/>
      <c r="GF967" s="6"/>
      <c r="GG967" s="6"/>
      <c r="GH967" s="6"/>
      <c r="GI967" s="6"/>
      <c r="GJ967" s="6"/>
      <c r="GK967" s="6"/>
      <c r="GL967" s="6"/>
      <c r="GM967" s="6"/>
      <c r="GN967" s="6"/>
      <c r="GO967" s="6"/>
      <c r="GP967" s="6"/>
      <c r="GQ967" s="6"/>
      <c r="GR967" s="6"/>
      <c r="GS967" s="6"/>
      <c r="GT967" s="6"/>
      <c r="GU967" s="6"/>
      <c r="GV967" s="6"/>
      <c r="GW967" s="6"/>
      <c r="GX967" s="6"/>
      <c r="GY967" s="6"/>
      <c r="GZ967" s="6"/>
      <c r="HA967" s="6"/>
      <c r="HB967" s="6"/>
      <c r="HC967" s="6"/>
      <c r="HD967" s="6"/>
      <c r="HE967" s="6"/>
      <c r="HF967" s="6"/>
      <c r="HG967" s="6"/>
      <c r="HH967" s="6"/>
      <c r="HI967" s="6"/>
      <c r="HJ967" s="6"/>
      <c r="HK967" s="6"/>
      <c r="HL967" s="6"/>
      <c r="HM967" s="6"/>
      <c r="HN967" s="6"/>
      <c r="HO967" s="6"/>
      <c r="HP967" s="6"/>
      <c r="HQ967" s="6"/>
      <c r="HR967" s="6"/>
      <c r="HS967" s="6"/>
      <c r="HT967" s="6"/>
      <c r="HU967" s="6"/>
      <c r="HV967" s="6"/>
      <c r="HW967" s="6"/>
      <c r="HX967" s="6"/>
      <c r="HY967" s="6"/>
      <c r="HZ967" s="6"/>
      <c r="IA967" s="6"/>
      <c r="IB967" s="6"/>
      <c r="IC967" s="6"/>
      <c r="ID967" s="6"/>
      <c r="IE967" s="6"/>
      <c r="IF967" s="6"/>
      <c r="IG967" s="6"/>
      <c r="IH967" s="6"/>
      <c r="II967" s="6"/>
      <c r="IJ967" s="6"/>
      <c r="IK967" s="6"/>
      <c r="IL967" s="6"/>
      <c r="IM967" s="6"/>
      <c r="IN967" s="6"/>
      <c r="IO967" s="6"/>
      <c r="IP967" s="6"/>
      <c r="IQ967" s="6"/>
      <c r="IR967" s="6"/>
      <c r="IS967" s="6"/>
      <c r="IT967" s="6"/>
      <c r="IU967" s="6"/>
      <c r="IV967" s="6"/>
      <c r="IW967" s="6"/>
      <c r="IX967" s="6"/>
    </row>
    <row r="968" spans="1:258" ht="25.15" customHeight="1" x14ac:dyDescent="0.25">
      <c r="A968" s="49" t="s">
        <v>1736</v>
      </c>
      <c r="B968" s="20" t="s">
        <v>651</v>
      </c>
      <c r="C968" s="2">
        <f t="shared" si="236"/>
        <v>93354877.989999995</v>
      </c>
      <c r="D968" s="3">
        <f t="shared" si="237"/>
        <v>34043752.799999997</v>
      </c>
      <c r="E968" s="3">
        <v>10356924</v>
      </c>
      <c r="F968" s="3">
        <v>13322114.4</v>
      </c>
      <c r="G968" s="3">
        <v>4078519.2</v>
      </c>
      <c r="H968" s="3">
        <v>6286195.2000000002</v>
      </c>
      <c r="I968" s="3">
        <v>0</v>
      </c>
      <c r="J968" s="3">
        <v>0</v>
      </c>
      <c r="K968" s="4">
        <v>0</v>
      </c>
      <c r="L968" s="3">
        <v>0</v>
      </c>
      <c r="M968" s="9">
        <v>4013</v>
      </c>
      <c r="N968" s="3">
        <v>26485050</v>
      </c>
      <c r="O968" s="3">
        <v>0</v>
      </c>
      <c r="P968" s="3">
        <v>0</v>
      </c>
      <c r="Q968" s="3">
        <v>10050</v>
      </c>
      <c r="R968" s="3">
        <v>32159156.399999999</v>
      </c>
      <c r="S968" s="3">
        <v>0</v>
      </c>
      <c r="T968" s="9">
        <v>0</v>
      </c>
      <c r="U968" s="3">
        <v>666918.79</v>
      </c>
      <c r="V968" s="5">
        <f t="shared" si="238"/>
        <v>6599.813107400947</v>
      </c>
    </row>
    <row r="969" spans="1:258" ht="25.15" customHeight="1" x14ac:dyDescent="0.25">
      <c r="A969" s="49" t="s">
        <v>1737</v>
      </c>
      <c r="B969" s="20" t="s">
        <v>733</v>
      </c>
      <c r="C969" s="2">
        <f t="shared" si="236"/>
        <v>5679058.2199999997</v>
      </c>
      <c r="D969" s="3">
        <f t="shared" si="237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4">
        <v>0</v>
      </c>
      <c r="L969" s="3">
        <v>0</v>
      </c>
      <c r="M969" s="9">
        <v>0</v>
      </c>
      <c r="N969" s="9">
        <v>0</v>
      </c>
      <c r="O969" s="3">
        <v>0</v>
      </c>
      <c r="P969" s="3">
        <v>0</v>
      </c>
      <c r="Q969" s="3">
        <v>1986.3</v>
      </c>
      <c r="R969" s="3">
        <v>5679058.2199999997</v>
      </c>
      <c r="S969" s="3">
        <v>0</v>
      </c>
      <c r="T969" s="9">
        <v>0</v>
      </c>
      <c r="U969" s="3">
        <v>0</v>
      </c>
      <c r="V969" s="5" t="e">
        <f t="shared" si="238"/>
        <v>#DIV/0!</v>
      </c>
    </row>
    <row r="970" spans="1:258" ht="25.15" customHeight="1" x14ac:dyDescent="0.25">
      <c r="A970" s="49" t="s">
        <v>1738</v>
      </c>
      <c r="B970" s="20" t="s">
        <v>473</v>
      </c>
      <c r="C970" s="2">
        <f t="shared" si="236"/>
        <v>3418800</v>
      </c>
      <c r="D970" s="3">
        <f t="shared" si="237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10">
        <v>0</v>
      </c>
      <c r="L970" s="9">
        <v>0</v>
      </c>
      <c r="M970" s="9">
        <v>518</v>
      </c>
      <c r="N970" s="3">
        <f>M970*6600</f>
        <v>3418800</v>
      </c>
      <c r="O970" s="9">
        <v>0</v>
      </c>
      <c r="P970" s="9">
        <v>0</v>
      </c>
      <c r="Q970" s="9">
        <v>0</v>
      </c>
      <c r="R970" s="3">
        <f t="shared" ref="R970:R975" si="239">Q970*3200</f>
        <v>0</v>
      </c>
      <c r="S970" s="9">
        <v>0</v>
      </c>
      <c r="T970" s="9">
        <v>0</v>
      </c>
      <c r="U970" s="9">
        <v>0</v>
      </c>
      <c r="V970" s="5">
        <f t="shared" si="238"/>
        <v>6600</v>
      </c>
    </row>
    <row r="971" spans="1:258" ht="25.15" customHeight="1" x14ac:dyDescent="0.25">
      <c r="A971" s="49" t="s">
        <v>1739</v>
      </c>
      <c r="B971" s="20" t="s">
        <v>719</v>
      </c>
      <c r="C971" s="2">
        <f t="shared" si="236"/>
        <v>1890329.2</v>
      </c>
      <c r="D971" s="3">
        <f t="shared" si="237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4">
        <v>0</v>
      </c>
      <c r="L971" s="3">
        <v>0</v>
      </c>
      <c r="M971" s="9">
        <v>288.36</v>
      </c>
      <c r="N971" s="3">
        <v>1890329.2</v>
      </c>
      <c r="O971" s="3">
        <v>0</v>
      </c>
      <c r="P971" s="3">
        <v>0</v>
      </c>
      <c r="Q971" s="3">
        <v>0</v>
      </c>
      <c r="R971" s="3">
        <f t="shared" si="239"/>
        <v>0</v>
      </c>
      <c r="S971" s="3">
        <v>0</v>
      </c>
      <c r="T971" s="9">
        <v>0</v>
      </c>
      <c r="U971" s="3">
        <v>0</v>
      </c>
      <c r="V971" s="5">
        <f t="shared" si="238"/>
        <v>6555.448744624774</v>
      </c>
    </row>
    <row r="972" spans="1:258" ht="25.15" customHeight="1" x14ac:dyDescent="0.25">
      <c r="A972" s="49" t="s">
        <v>1740</v>
      </c>
      <c r="B972" s="23" t="s">
        <v>652</v>
      </c>
      <c r="C972" s="2">
        <f t="shared" si="236"/>
        <v>1717320</v>
      </c>
      <c r="D972" s="3">
        <f t="shared" si="237"/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4">
        <v>0</v>
      </c>
      <c r="L972" s="3">
        <v>0</v>
      </c>
      <c r="M972" s="9">
        <v>260.2</v>
      </c>
      <c r="N972" s="3">
        <f>M972*6600</f>
        <v>1717320</v>
      </c>
      <c r="O972" s="3">
        <v>0</v>
      </c>
      <c r="P972" s="3">
        <v>0</v>
      </c>
      <c r="Q972" s="3">
        <v>0</v>
      </c>
      <c r="R972" s="3">
        <f t="shared" si="239"/>
        <v>0</v>
      </c>
      <c r="S972" s="3">
        <v>0</v>
      </c>
      <c r="T972" s="9">
        <v>0</v>
      </c>
      <c r="U972" s="3">
        <v>0</v>
      </c>
      <c r="V972" s="5">
        <f t="shared" si="238"/>
        <v>6600</v>
      </c>
    </row>
    <row r="973" spans="1:258" ht="25.15" customHeight="1" x14ac:dyDescent="0.25">
      <c r="A973" s="49" t="s">
        <v>1741</v>
      </c>
      <c r="B973" s="20" t="s">
        <v>653</v>
      </c>
      <c r="C973" s="2">
        <f t="shared" si="236"/>
        <v>3210201.2</v>
      </c>
      <c r="D973" s="3">
        <f t="shared" si="237"/>
        <v>0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  <c r="K973" s="4">
        <v>0</v>
      </c>
      <c r="L973" s="3">
        <v>0</v>
      </c>
      <c r="M973" s="3">
        <v>486.4</v>
      </c>
      <c r="N973" s="3">
        <v>3210201.2</v>
      </c>
      <c r="O973" s="3">
        <v>0</v>
      </c>
      <c r="P973" s="3">
        <v>0</v>
      </c>
      <c r="Q973" s="3">
        <v>0</v>
      </c>
      <c r="R973" s="3">
        <f t="shared" si="239"/>
        <v>0</v>
      </c>
      <c r="S973" s="3">
        <v>0</v>
      </c>
      <c r="T973" s="9">
        <v>0</v>
      </c>
      <c r="U973" s="3">
        <v>0</v>
      </c>
      <c r="V973" s="5">
        <f t="shared" si="238"/>
        <v>6599.9202302631584</v>
      </c>
    </row>
    <row r="974" spans="1:258" ht="25.15" customHeight="1" x14ac:dyDescent="0.25">
      <c r="A974" s="49" t="s">
        <v>1742</v>
      </c>
      <c r="B974" s="20" t="s">
        <v>720</v>
      </c>
      <c r="C974" s="2">
        <f t="shared" si="236"/>
        <v>173437.86</v>
      </c>
      <c r="D974" s="3">
        <f t="shared" si="237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4">
        <v>0</v>
      </c>
      <c r="L974" s="3">
        <v>0</v>
      </c>
      <c r="M974" s="9">
        <v>0</v>
      </c>
      <c r="N974" s="3">
        <v>0</v>
      </c>
      <c r="O974" s="3">
        <v>0</v>
      </c>
      <c r="P974" s="3">
        <v>0</v>
      </c>
      <c r="Q974" s="3">
        <v>0</v>
      </c>
      <c r="R974" s="3">
        <f t="shared" si="239"/>
        <v>0</v>
      </c>
      <c r="S974" s="3">
        <v>0</v>
      </c>
      <c r="T974" s="9">
        <v>0</v>
      </c>
      <c r="U974" s="3">
        <v>173437.86</v>
      </c>
      <c r="V974" s="5" t="e">
        <f t="shared" si="238"/>
        <v>#DIV/0!</v>
      </c>
    </row>
    <row r="975" spans="1:258" s="27" customFormat="1" ht="25.15" customHeight="1" x14ac:dyDescent="0.25">
      <c r="A975" s="49" t="s">
        <v>1743</v>
      </c>
      <c r="B975" s="20" t="s">
        <v>654</v>
      </c>
      <c r="C975" s="2">
        <f t="shared" si="236"/>
        <v>1597983.4</v>
      </c>
      <c r="D975" s="3">
        <f t="shared" si="237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4">
        <v>0</v>
      </c>
      <c r="L975" s="3">
        <v>0</v>
      </c>
      <c r="M975" s="9">
        <v>253.82</v>
      </c>
      <c r="N975" s="3">
        <v>1597983.4</v>
      </c>
      <c r="O975" s="3">
        <v>0</v>
      </c>
      <c r="P975" s="3">
        <v>0</v>
      </c>
      <c r="Q975" s="3">
        <v>0</v>
      </c>
      <c r="R975" s="3">
        <f t="shared" si="239"/>
        <v>0</v>
      </c>
      <c r="S975" s="3">
        <v>0</v>
      </c>
      <c r="T975" s="9">
        <v>0</v>
      </c>
      <c r="U975" s="3">
        <v>0</v>
      </c>
      <c r="V975" s="5">
        <f t="shared" si="238"/>
        <v>6295.7347726735479</v>
      </c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  <c r="BX975" s="6"/>
      <c r="BY975" s="6"/>
      <c r="BZ975" s="6"/>
      <c r="CA975" s="6"/>
      <c r="CB975" s="6"/>
      <c r="CC975" s="6"/>
      <c r="CD975" s="6"/>
      <c r="CE975" s="6"/>
      <c r="CF975" s="6"/>
      <c r="CG975" s="6"/>
      <c r="CH975" s="6"/>
      <c r="CI975" s="6"/>
      <c r="CJ975" s="6"/>
      <c r="CK975" s="6"/>
      <c r="CL975" s="6"/>
      <c r="CM975" s="6"/>
      <c r="CN975" s="6"/>
      <c r="CO975" s="6"/>
      <c r="CP975" s="6"/>
      <c r="CQ975" s="6"/>
      <c r="CR975" s="6"/>
      <c r="CS975" s="6"/>
      <c r="CT975" s="6"/>
      <c r="CU975" s="6"/>
      <c r="CV975" s="6"/>
      <c r="CW975" s="6"/>
      <c r="CX975" s="6"/>
      <c r="CY975" s="6"/>
      <c r="CZ975" s="6"/>
      <c r="DA975" s="6"/>
      <c r="DB975" s="6"/>
      <c r="DC975" s="6"/>
      <c r="DD975" s="6"/>
      <c r="DE975" s="6"/>
      <c r="DF975" s="6"/>
      <c r="DG975" s="6"/>
      <c r="DH975" s="6"/>
      <c r="DI975" s="6"/>
      <c r="DJ975" s="6"/>
      <c r="DK975" s="6"/>
      <c r="DL975" s="6"/>
      <c r="DM975" s="6"/>
      <c r="DN975" s="6"/>
      <c r="DO975" s="6"/>
      <c r="DP975" s="6"/>
      <c r="DQ975" s="6"/>
      <c r="DR975" s="6"/>
      <c r="DS975" s="6"/>
      <c r="DT975" s="6"/>
      <c r="DU975" s="6"/>
      <c r="DV975" s="6"/>
      <c r="DW975" s="6"/>
      <c r="DX975" s="6"/>
      <c r="DY975" s="6"/>
      <c r="DZ975" s="6"/>
      <c r="EA975" s="6"/>
      <c r="EB975" s="6"/>
      <c r="EC975" s="6"/>
      <c r="ED975" s="6"/>
      <c r="EE975" s="6"/>
      <c r="EF975" s="6"/>
      <c r="EG975" s="6"/>
      <c r="EH975" s="6"/>
      <c r="EI975" s="6"/>
      <c r="EJ975" s="6"/>
      <c r="EK975" s="6"/>
      <c r="EL975" s="6"/>
      <c r="EM975" s="6"/>
      <c r="EN975" s="6"/>
      <c r="EO975" s="6"/>
      <c r="EP975" s="6"/>
      <c r="EQ975" s="6"/>
      <c r="ER975" s="6"/>
      <c r="ES975" s="6"/>
      <c r="ET975" s="6"/>
      <c r="EU975" s="6"/>
      <c r="EV975" s="6"/>
      <c r="EW975" s="6"/>
      <c r="EX975" s="6"/>
      <c r="EY975" s="6"/>
      <c r="EZ975" s="6"/>
      <c r="FA975" s="6"/>
      <c r="FB975" s="6"/>
      <c r="FC975" s="6"/>
      <c r="FD975" s="6"/>
      <c r="FE975" s="6"/>
      <c r="FF975" s="6"/>
      <c r="FG975" s="6"/>
      <c r="FH975" s="6"/>
      <c r="FI975" s="6"/>
      <c r="FJ975" s="6"/>
      <c r="FK975" s="6"/>
      <c r="FL975" s="6"/>
      <c r="FM975" s="6"/>
      <c r="FN975" s="6"/>
      <c r="FO975" s="6"/>
      <c r="FP975" s="6"/>
      <c r="FQ975" s="6"/>
      <c r="FR975" s="6"/>
      <c r="FS975" s="6"/>
      <c r="FT975" s="6"/>
      <c r="FU975" s="6"/>
      <c r="FV975" s="6"/>
      <c r="FW975" s="6"/>
      <c r="FX975" s="6"/>
      <c r="FY975" s="6"/>
      <c r="FZ975" s="6"/>
      <c r="GA975" s="6"/>
      <c r="GB975" s="6"/>
      <c r="GC975" s="6"/>
      <c r="GD975" s="6"/>
      <c r="GE975" s="6"/>
      <c r="GF975" s="6"/>
      <c r="GG975" s="6"/>
      <c r="GH975" s="6"/>
      <c r="GI975" s="6"/>
      <c r="GJ975" s="6"/>
      <c r="GK975" s="6"/>
      <c r="GL975" s="6"/>
      <c r="GM975" s="6"/>
      <c r="GN975" s="6"/>
      <c r="GO975" s="6"/>
      <c r="GP975" s="6"/>
      <c r="GQ975" s="6"/>
      <c r="GR975" s="6"/>
      <c r="GS975" s="6"/>
      <c r="GT975" s="6"/>
      <c r="GU975" s="6"/>
      <c r="GV975" s="6"/>
      <c r="GW975" s="6"/>
      <c r="GX975" s="6"/>
      <c r="GY975" s="6"/>
      <c r="GZ975" s="6"/>
      <c r="HA975" s="6"/>
      <c r="HB975" s="6"/>
      <c r="HC975" s="6"/>
      <c r="HD975" s="6"/>
      <c r="HE975" s="6"/>
      <c r="HF975" s="6"/>
      <c r="HG975" s="6"/>
      <c r="HH975" s="6"/>
      <c r="HI975" s="6"/>
      <c r="HJ975" s="6"/>
      <c r="HK975" s="6"/>
      <c r="HL975" s="6"/>
      <c r="HM975" s="6"/>
      <c r="HN975" s="6"/>
      <c r="HO975" s="6"/>
      <c r="HP975" s="6"/>
      <c r="HQ975" s="6"/>
      <c r="HR975" s="6"/>
      <c r="HS975" s="6"/>
      <c r="HT975" s="6"/>
      <c r="HU975" s="6"/>
      <c r="HV975" s="6"/>
      <c r="HW975" s="6"/>
      <c r="HX975" s="6"/>
      <c r="HY975" s="6"/>
      <c r="HZ975" s="6"/>
      <c r="IA975" s="6"/>
      <c r="IB975" s="6"/>
      <c r="IC975" s="6"/>
      <c r="ID975" s="6"/>
      <c r="IE975" s="6"/>
      <c r="IF975" s="6"/>
      <c r="IG975" s="6"/>
      <c r="IH975" s="6"/>
      <c r="II975" s="6"/>
      <c r="IJ975" s="6"/>
      <c r="IK975" s="6"/>
      <c r="IL975" s="6"/>
      <c r="IM975" s="6"/>
      <c r="IN975" s="6"/>
      <c r="IO975" s="6"/>
      <c r="IP975" s="6"/>
      <c r="IQ975" s="6"/>
      <c r="IR975" s="6"/>
      <c r="IS975" s="6"/>
      <c r="IT975" s="6"/>
      <c r="IU975" s="6"/>
      <c r="IV975" s="6"/>
      <c r="IW975" s="6"/>
      <c r="IX975" s="6"/>
    </row>
    <row r="976" spans="1:258" ht="25.15" customHeight="1" x14ac:dyDescent="0.25">
      <c r="A976" s="49" t="s">
        <v>1744</v>
      </c>
      <c r="B976" s="20" t="s">
        <v>655</v>
      </c>
      <c r="C976" s="2">
        <f t="shared" si="236"/>
        <v>3166669.12</v>
      </c>
      <c r="D976" s="3">
        <f t="shared" si="237"/>
        <v>235578</v>
      </c>
      <c r="E976" s="3">
        <f>700*336.54</f>
        <v>235578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4">
        <v>0</v>
      </c>
      <c r="L976" s="3">
        <v>0</v>
      </c>
      <c r="M976" s="9">
        <v>261.97000000000003</v>
      </c>
      <c r="N976" s="3">
        <v>1693596.4</v>
      </c>
      <c r="O976" s="3">
        <v>0</v>
      </c>
      <c r="P976" s="3">
        <v>0</v>
      </c>
      <c r="Q976" s="3">
        <v>383.68</v>
      </c>
      <c r="R976" s="3">
        <v>1148000</v>
      </c>
      <c r="S976" s="3">
        <v>0</v>
      </c>
      <c r="T976" s="9">
        <v>0</v>
      </c>
      <c r="U976" s="3">
        <v>89494.720000000001</v>
      </c>
      <c r="V976" s="5">
        <f t="shared" si="238"/>
        <v>6464.8486467916164</v>
      </c>
    </row>
    <row r="977" spans="1:258" ht="25.15" customHeight="1" x14ac:dyDescent="0.25">
      <c r="A977" s="49" t="s">
        <v>1745</v>
      </c>
      <c r="B977" s="23" t="s">
        <v>721</v>
      </c>
      <c r="C977" s="2">
        <f t="shared" si="236"/>
        <v>5069064</v>
      </c>
      <c r="D977" s="3">
        <f t="shared" si="237"/>
        <v>0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4">
        <v>0</v>
      </c>
      <c r="L977" s="3">
        <v>0</v>
      </c>
      <c r="M977" s="9">
        <v>768.04</v>
      </c>
      <c r="N977" s="3">
        <f>M977*6600</f>
        <v>5069064</v>
      </c>
      <c r="O977" s="3">
        <v>0</v>
      </c>
      <c r="P977" s="3">
        <v>0</v>
      </c>
      <c r="Q977" s="3">
        <v>0</v>
      </c>
      <c r="R977" s="3">
        <f>Q977*3200</f>
        <v>0</v>
      </c>
      <c r="S977" s="3">
        <v>0</v>
      </c>
      <c r="T977" s="9">
        <v>0</v>
      </c>
      <c r="U977" s="3">
        <v>0</v>
      </c>
      <c r="V977" s="5">
        <f t="shared" si="238"/>
        <v>6600</v>
      </c>
    </row>
    <row r="978" spans="1:258" ht="25.15" customHeight="1" x14ac:dyDescent="0.25">
      <c r="A978" s="49" t="s">
        <v>1746</v>
      </c>
      <c r="B978" s="23" t="s">
        <v>722</v>
      </c>
      <c r="C978" s="2">
        <f t="shared" si="236"/>
        <v>5116320</v>
      </c>
      <c r="D978" s="3">
        <f t="shared" si="237"/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9">
        <v>775.2</v>
      </c>
      <c r="N978" s="3">
        <f>M978*6600</f>
        <v>5116320</v>
      </c>
      <c r="O978" s="3">
        <v>0</v>
      </c>
      <c r="P978" s="3">
        <v>0</v>
      </c>
      <c r="Q978" s="3">
        <v>0</v>
      </c>
      <c r="R978" s="3">
        <f>Q978*3200</f>
        <v>0</v>
      </c>
      <c r="S978" s="3">
        <v>0</v>
      </c>
      <c r="T978" s="9">
        <v>0</v>
      </c>
      <c r="U978" s="3">
        <v>0</v>
      </c>
      <c r="V978" s="5">
        <f t="shared" si="238"/>
        <v>6600</v>
      </c>
    </row>
    <row r="979" spans="1:258" ht="25.15" customHeight="1" x14ac:dyDescent="0.25">
      <c r="A979" s="49" t="s">
        <v>1747</v>
      </c>
      <c r="B979" s="20" t="s">
        <v>565</v>
      </c>
      <c r="C979" s="2">
        <f t="shared" si="236"/>
        <v>762735.59</v>
      </c>
      <c r="D979" s="3">
        <f t="shared" si="237"/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10">
        <v>0</v>
      </c>
      <c r="L979" s="9">
        <v>0</v>
      </c>
      <c r="M979" s="9">
        <v>0</v>
      </c>
      <c r="N979" s="3">
        <v>0</v>
      </c>
      <c r="O979" s="9">
        <v>0</v>
      </c>
      <c r="P979" s="9">
        <v>0</v>
      </c>
      <c r="Q979" s="9">
        <v>0</v>
      </c>
      <c r="R979" s="3">
        <f>Q979*3000</f>
        <v>0</v>
      </c>
      <c r="S979" s="9">
        <v>0</v>
      </c>
      <c r="T979" s="9">
        <v>0</v>
      </c>
      <c r="U979" s="9">
        <v>762735.59</v>
      </c>
      <c r="V979" s="5" t="e">
        <f t="shared" si="238"/>
        <v>#DIV/0!</v>
      </c>
    </row>
    <row r="980" spans="1:258" ht="25.15" customHeight="1" x14ac:dyDescent="0.25">
      <c r="A980" s="49" t="s">
        <v>1748</v>
      </c>
      <c r="B980" s="20" t="s">
        <v>723</v>
      </c>
      <c r="C980" s="2">
        <f t="shared" si="236"/>
        <v>1626733</v>
      </c>
      <c r="D980" s="3">
        <f t="shared" si="237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9">
        <v>269</v>
      </c>
      <c r="N980" s="3">
        <v>1626733</v>
      </c>
      <c r="O980" s="3">
        <v>0</v>
      </c>
      <c r="P980" s="3">
        <v>0</v>
      </c>
      <c r="Q980" s="3">
        <v>0</v>
      </c>
      <c r="R980" s="3">
        <f t="shared" ref="R980:R993" si="240">Q980*3200</f>
        <v>0</v>
      </c>
      <c r="S980" s="3">
        <v>0</v>
      </c>
      <c r="T980" s="9">
        <v>0</v>
      </c>
      <c r="U980" s="3">
        <v>0</v>
      </c>
      <c r="V980" s="5">
        <f t="shared" si="238"/>
        <v>6047.3345724907067</v>
      </c>
    </row>
    <row r="981" spans="1:258" ht="25.15" customHeight="1" x14ac:dyDescent="0.25">
      <c r="A981" s="49" t="s">
        <v>1749</v>
      </c>
      <c r="B981" s="20" t="s">
        <v>656</v>
      </c>
      <c r="C981" s="2">
        <f t="shared" si="236"/>
        <v>1487331.6</v>
      </c>
      <c r="D981" s="3">
        <f t="shared" si="237"/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9">
        <v>261</v>
      </c>
      <c r="N981" s="3">
        <v>1487331.6</v>
      </c>
      <c r="O981" s="3">
        <v>0</v>
      </c>
      <c r="P981" s="3">
        <v>0</v>
      </c>
      <c r="Q981" s="3">
        <v>0</v>
      </c>
      <c r="R981" s="3">
        <f t="shared" si="240"/>
        <v>0</v>
      </c>
      <c r="S981" s="3">
        <v>0</v>
      </c>
      <c r="T981" s="9">
        <v>0</v>
      </c>
      <c r="U981" s="3">
        <v>0</v>
      </c>
      <c r="V981" s="5">
        <f t="shared" si="238"/>
        <v>5698.5885057471269</v>
      </c>
    </row>
    <row r="982" spans="1:258" ht="25.15" customHeight="1" x14ac:dyDescent="0.25">
      <c r="A982" s="49" t="s">
        <v>1750</v>
      </c>
      <c r="B982" s="20" t="s">
        <v>724</v>
      </c>
      <c r="C982" s="2">
        <f t="shared" si="236"/>
        <v>1481128.4</v>
      </c>
      <c r="D982" s="3">
        <f t="shared" si="237"/>
        <v>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  <c r="K982" s="4">
        <v>0</v>
      </c>
      <c r="L982" s="3">
        <v>0</v>
      </c>
      <c r="M982" s="9">
        <v>264.16000000000003</v>
      </c>
      <c r="N982" s="3">
        <v>1481128.4</v>
      </c>
      <c r="O982" s="3">
        <v>0</v>
      </c>
      <c r="P982" s="3">
        <v>0</v>
      </c>
      <c r="Q982" s="3">
        <v>0</v>
      </c>
      <c r="R982" s="3">
        <f t="shared" si="240"/>
        <v>0</v>
      </c>
      <c r="S982" s="3">
        <v>0</v>
      </c>
      <c r="T982" s="9">
        <v>0</v>
      </c>
      <c r="U982" s="3">
        <v>0</v>
      </c>
      <c r="V982" s="5">
        <f t="shared" si="238"/>
        <v>5606.9367050272549</v>
      </c>
    </row>
    <row r="983" spans="1:258" ht="25.15" customHeight="1" x14ac:dyDescent="0.25">
      <c r="A983" s="49" t="s">
        <v>1751</v>
      </c>
      <c r="B983" s="20" t="s">
        <v>725</v>
      </c>
      <c r="C983" s="2">
        <f t="shared" si="236"/>
        <v>1616009.8</v>
      </c>
      <c r="D983" s="3">
        <f t="shared" si="237"/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4">
        <v>0</v>
      </c>
      <c r="L983" s="3">
        <v>0</v>
      </c>
      <c r="M983" s="9">
        <v>269.36</v>
      </c>
      <c r="N983" s="3">
        <v>1616009.8</v>
      </c>
      <c r="O983" s="3">
        <v>0</v>
      </c>
      <c r="P983" s="3">
        <v>0</v>
      </c>
      <c r="Q983" s="3">
        <v>0</v>
      </c>
      <c r="R983" s="3">
        <f t="shared" si="240"/>
        <v>0</v>
      </c>
      <c r="S983" s="3">
        <v>0</v>
      </c>
      <c r="T983" s="9">
        <v>0</v>
      </c>
      <c r="U983" s="3">
        <v>0</v>
      </c>
      <c r="V983" s="5">
        <f t="shared" si="238"/>
        <v>5999.4423819423819</v>
      </c>
    </row>
    <row r="984" spans="1:258" ht="25.15" customHeight="1" x14ac:dyDescent="0.25">
      <c r="A984" s="49" t="s">
        <v>1752</v>
      </c>
      <c r="B984" s="20" t="s">
        <v>657</v>
      </c>
      <c r="C984" s="2">
        <f t="shared" si="236"/>
        <v>2590441.7999999998</v>
      </c>
      <c r="D984" s="3">
        <f t="shared" si="237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3">
        <v>402.4</v>
      </c>
      <c r="N984" s="3">
        <v>2590441.7999999998</v>
      </c>
      <c r="O984" s="3">
        <v>0</v>
      </c>
      <c r="P984" s="3">
        <v>0</v>
      </c>
      <c r="Q984" s="3">
        <v>0</v>
      </c>
      <c r="R984" s="3">
        <f t="shared" si="240"/>
        <v>0</v>
      </c>
      <c r="S984" s="3">
        <v>0</v>
      </c>
      <c r="T984" s="9">
        <v>0</v>
      </c>
      <c r="U984" s="3">
        <v>0</v>
      </c>
      <c r="V984" s="5">
        <f t="shared" si="238"/>
        <v>6437.4796222664017</v>
      </c>
    </row>
    <row r="985" spans="1:258" ht="25.15" customHeight="1" x14ac:dyDescent="0.25">
      <c r="A985" s="49" t="s">
        <v>1753</v>
      </c>
      <c r="B985" s="20" t="s">
        <v>726</v>
      </c>
      <c r="C985" s="2">
        <f t="shared" si="236"/>
        <v>2108492.4</v>
      </c>
      <c r="D985" s="3">
        <f t="shared" si="237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9">
        <v>553.52</v>
      </c>
      <c r="N985" s="3">
        <v>2108492.4</v>
      </c>
      <c r="O985" s="3">
        <v>0</v>
      </c>
      <c r="P985" s="3">
        <v>0</v>
      </c>
      <c r="Q985" s="3">
        <v>0</v>
      </c>
      <c r="R985" s="3">
        <f t="shared" si="240"/>
        <v>0</v>
      </c>
      <c r="S985" s="3">
        <v>0</v>
      </c>
      <c r="T985" s="9">
        <v>0</v>
      </c>
      <c r="U985" s="3">
        <v>0</v>
      </c>
      <c r="V985" s="5">
        <f t="shared" si="238"/>
        <v>3809.2433877727995</v>
      </c>
    </row>
    <row r="986" spans="1:258" ht="25.15" customHeight="1" x14ac:dyDescent="0.25">
      <c r="A986" s="49" t="s">
        <v>1754</v>
      </c>
      <c r="B986" s="20" t="s">
        <v>662</v>
      </c>
      <c r="C986" s="2">
        <f t="shared" si="236"/>
        <v>3461137.8</v>
      </c>
      <c r="D986" s="3">
        <f t="shared" si="237"/>
        <v>0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4">
        <v>0</v>
      </c>
      <c r="L986" s="3">
        <v>0</v>
      </c>
      <c r="M986" s="9">
        <v>942.2</v>
      </c>
      <c r="N986" s="3">
        <v>3461137.8</v>
      </c>
      <c r="O986" s="3">
        <v>0</v>
      </c>
      <c r="P986" s="3">
        <v>0</v>
      </c>
      <c r="Q986" s="3">
        <v>0</v>
      </c>
      <c r="R986" s="3">
        <f t="shared" si="240"/>
        <v>0</v>
      </c>
      <c r="S986" s="3">
        <v>0</v>
      </c>
      <c r="T986" s="9">
        <v>0</v>
      </c>
      <c r="U986" s="3">
        <v>0</v>
      </c>
      <c r="V986" s="5">
        <f t="shared" si="238"/>
        <v>3673.4640203778386</v>
      </c>
    </row>
    <row r="987" spans="1:258" ht="25.15" customHeight="1" x14ac:dyDescent="0.25">
      <c r="A987" s="49" t="s">
        <v>1755</v>
      </c>
      <c r="B987" s="20" t="s">
        <v>658</v>
      </c>
      <c r="C987" s="2">
        <f t="shared" si="236"/>
        <v>4124977.2</v>
      </c>
      <c r="D987" s="3">
        <f t="shared" si="237"/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4">
        <v>0</v>
      </c>
      <c r="L987" s="3">
        <v>0</v>
      </c>
      <c r="M987" s="9">
        <v>648.52</v>
      </c>
      <c r="N987" s="3">
        <v>4124977.2</v>
      </c>
      <c r="O987" s="3">
        <v>0</v>
      </c>
      <c r="P987" s="3">
        <v>0</v>
      </c>
      <c r="Q987" s="3">
        <v>0</v>
      </c>
      <c r="R987" s="3">
        <f t="shared" si="240"/>
        <v>0</v>
      </c>
      <c r="S987" s="3">
        <v>0</v>
      </c>
      <c r="T987" s="9">
        <v>0</v>
      </c>
      <c r="U987" s="3">
        <v>0</v>
      </c>
      <c r="V987" s="5">
        <f t="shared" si="238"/>
        <v>6360.6013692715724</v>
      </c>
    </row>
    <row r="988" spans="1:258" ht="25.15" customHeight="1" x14ac:dyDescent="0.25">
      <c r="A988" s="49" t="s">
        <v>1756</v>
      </c>
      <c r="B988" s="20" t="s">
        <v>659</v>
      </c>
      <c r="C988" s="2">
        <f t="shared" si="236"/>
        <v>169116.99</v>
      </c>
      <c r="D988" s="3">
        <f t="shared" si="237"/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3">
        <v>0</v>
      </c>
      <c r="N988" s="3">
        <f>M988*6600</f>
        <v>0</v>
      </c>
      <c r="O988" s="3">
        <v>0</v>
      </c>
      <c r="P988" s="3">
        <v>0</v>
      </c>
      <c r="Q988" s="3">
        <v>0</v>
      </c>
      <c r="R988" s="3">
        <f t="shared" si="240"/>
        <v>0</v>
      </c>
      <c r="S988" s="3">
        <v>0</v>
      </c>
      <c r="T988" s="9">
        <v>0</v>
      </c>
      <c r="U988" s="3">
        <v>169116.99</v>
      </c>
      <c r="V988" s="5" t="e">
        <f t="shared" si="238"/>
        <v>#DIV/0!</v>
      </c>
    </row>
    <row r="989" spans="1:258" ht="25.15" customHeight="1" x14ac:dyDescent="0.25">
      <c r="A989" s="49" t="s">
        <v>1757</v>
      </c>
      <c r="B989" s="20" t="s">
        <v>660</v>
      </c>
      <c r="C989" s="2">
        <f t="shared" si="236"/>
        <v>1750318.8</v>
      </c>
      <c r="D989" s="3">
        <f t="shared" si="237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9">
        <v>265.55</v>
      </c>
      <c r="N989" s="3">
        <v>1750318.8</v>
      </c>
      <c r="O989" s="3">
        <v>0</v>
      </c>
      <c r="P989" s="3">
        <v>0</v>
      </c>
      <c r="Q989" s="3">
        <v>0</v>
      </c>
      <c r="R989" s="3">
        <f t="shared" si="240"/>
        <v>0</v>
      </c>
      <c r="S989" s="3">
        <v>0</v>
      </c>
      <c r="T989" s="9">
        <v>0</v>
      </c>
      <c r="U989" s="3">
        <v>0</v>
      </c>
      <c r="V989" s="5">
        <f t="shared" si="238"/>
        <v>6591.2965543212204</v>
      </c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  <c r="BO989" s="5"/>
      <c r="BP989" s="5"/>
      <c r="BQ989" s="5"/>
      <c r="BR989" s="5"/>
      <c r="BS989" s="5"/>
      <c r="BT989" s="5"/>
      <c r="BU989" s="5"/>
      <c r="BV989" s="5"/>
      <c r="BW989" s="5"/>
      <c r="BX989" s="5"/>
      <c r="BY989" s="5"/>
      <c r="BZ989" s="5"/>
      <c r="CA989" s="5"/>
      <c r="CB989" s="5"/>
      <c r="CC989" s="5"/>
      <c r="CD989" s="5"/>
      <c r="CE989" s="5"/>
      <c r="CF989" s="5"/>
      <c r="CG989" s="5"/>
      <c r="CH989" s="5"/>
      <c r="CI989" s="5"/>
      <c r="CJ989" s="5"/>
      <c r="CK989" s="5"/>
      <c r="CL989" s="5"/>
      <c r="CM989" s="5"/>
      <c r="CN989" s="5"/>
      <c r="CO989" s="5"/>
      <c r="CP989" s="5"/>
      <c r="CQ989" s="5"/>
      <c r="CR989" s="5"/>
      <c r="CS989" s="5"/>
      <c r="CT989" s="5"/>
      <c r="CU989" s="5"/>
      <c r="CV989" s="5"/>
      <c r="CW989" s="5"/>
      <c r="CX989" s="5"/>
      <c r="CY989" s="5"/>
      <c r="CZ989" s="5"/>
      <c r="DA989" s="5"/>
      <c r="DB989" s="5"/>
      <c r="DC989" s="5"/>
      <c r="DD989" s="5"/>
      <c r="DE989" s="5"/>
      <c r="DF989" s="5"/>
      <c r="DG989" s="5"/>
      <c r="DH989" s="5"/>
      <c r="DI989" s="5"/>
      <c r="DJ989" s="5"/>
      <c r="DK989" s="5"/>
      <c r="DL989" s="5"/>
      <c r="DM989" s="5"/>
      <c r="DN989" s="5"/>
      <c r="DO989" s="5"/>
      <c r="DP989" s="5"/>
      <c r="DQ989" s="5"/>
      <c r="DR989" s="5"/>
      <c r="DS989" s="5"/>
      <c r="DT989" s="5"/>
      <c r="DU989" s="5"/>
      <c r="DV989" s="5"/>
      <c r="DW989" s="5"/>
      <c r="DX989" s="5"/>
      <c r="DY989" s="5"/>
      <c r="DZ989" s="5"/>
      <c r="EA989" s="5"/>
      <c r="EB989" s="5"/>
      <c r="EC989" s="5"/>
      <c r="ED989" s="5"/>
      <c r="EE989" s="5"/>
      <c r="EF989" s="5"/>
      <c r="EG989" s="5"/>
      <c r="EH989" s="5"/>
      <c r="EI989" s="5"/>
      <c r="EJ989" s="5"/>
      <c r="EK989" s="5"/>
      <c r="EL989" s="5"/>
      <c r="EM989" s="5"/>
      <c r="EN989" s="5"/>
      <c r="EO989" s="5"/>
      <c r="EP989" s="5"/>
      <c r="EQ989" s="5"/>
      <c r="ER989" s="5"/>
      <c r="ES989" s="5"/>
      <c r="ET989" s="5"/>
      <c r="EU989" s="5"/>
      <c r="EV989" s="5"/>
      <c r="EW989" s="5"/>
      <c r="EX989" s="5"/>
      <c r="EY989" s="5"/>
      <c r="EZ989" s="5"/>
      <c r="FA989" s="5"/>
      <c r="FB989" s="5"/>
      <c r="FC989" s="5"/>
      <c r="FD989" s="5"/>
      <c r="FE989" s="5"/>
      <c r="FF989" s="5"/>
      <c r="FG989" s="5"/>
      <c r="FH989" s="5"/>
      <c r="FI989" s="5"/>
      <c r="FJ989" s="5"/>
      <c r="FK989" s="5"/>
      <c r="FL989" s="5"/>
      <c r="FM989" s="5"/>
      <c r="FN989" s="5"/>
      <c r="FO989" s="5"/>
      <c r="FP989" s="5"/>
      <c r="FQ989" s="5"/>
      <c r="FR989" s="5"/>
      <c r="FS989" s="5"/>
      <c r="FT989" s="5"/>
      <c r="FU989" s="5"/>
      <c r="FV989" s="5"/>
      <c r="FW989" s="5"/>
      <c r="FX989" s="5"/>
      <c r="FY989" s="5"/>
      <c r="FZ989" s="5"/>
      <c r="GA989" s="5"/>
      <c r="GB989" s="5"/>
      <c r="GC989" s="5"/>
      <c r="GD989" s="5"/>
      <c r="GE989" s="5"/>
      <c r="GF989" s="5"/>
      <c r="GG989" s="5"/>
      <c r="GH989" s="5"/>
      <c r="GI989" s="5"/>
      <c r="GJ989" s="5"/>
      <c r="GK989" s="5"/>
      <c r="GL989" s="5"/>
      <c r="GM989" s="5"/>
      <c r="GN989" s="5"/>
      <c r="GO989" s="5"/>
      <c r="GP989" s="5"/>
      <c r="GQ989" s="5"/>
      <c r="GR989" s="5"/>
      <c r="GS989" s="5"/>
      <c r="GT989" s="5"/>
      <c r="GU989" s="5"/>
      <c r="GV989" s="5"/>
      <c r="GW989" s="5"/>
      <c r="GX989" s="5"/>
      <c r="GY989" s="5"/>
      <c r="GZ989" s="5"/>
      <c r="HA989" s="5"/>
      <c r="HB989" s="5"/>
      <c r="HC989" s="5"/>
      <c r="HD989" s="5"/>
      <c r="HE989" s="5"/>
      <c r="HF989" s="5"/>
      <c r="HG989" s="5"/>
      <c r="HH989" s="5"/>
      <c r="HI989" s="5"/>
      <c r="HJ989" s="5"/>
      <c r="HK989" s="5"/>
      <c r="HL989" s="5"/>
      <c r="HM989" s="5"/>
      <c r="HN989" s="5"/>
      <c r="HO989" s="5"/>
      <c r="HP989" s="5"/>
      <c r="HQ989" s="5"/>
      <c r="HR989" s="5"/>
      <c r="HS989" s="5"/>
      <c r="HT989" s="5"/>
      <c r="HU989" s="5"/>
      <c r="HV989" s="5"/>
      <c r="HW989" s="5"/>
      <c r="HX989" s="5"/>
      <c r="HY989" s="5"/>
      <c r="HZ989" s="5"/>
      <c r="IA989" s="5"/>
      <c r="IB989" s="5"/>
      <c r="IC989" s="5"/>
      <c r="ID989" s="5"/>
      <c r="IE989" s="5"/>
      <c r="IF989" s="5"/>
      <c r="IG989" s="5"/>
      <c r="IH989" s="5"/>
      <c r="II989" s="5"/>
      <c r="IJ989" s="5"/>
      <c r="IK989" s="5"/>
      <c r="IL989" s="5"/>
      <c r="IM989" s="5"/>
      <c r="IN989" s="5"/>
      <c r="IO989" s="5"/>
      <c r="IP989" s="5"/>
      <c r="IQ989" s="5"/>
      <c r="IR989" s="5"/>
      <c r="IS989" s="5"/>
      <c r="IT989" s="5"/>
      <c r="IU989" s="5"/>
      <c r="IV989" s="5"/>
      <c r="IW989" s="5"/>
      <c r="IX989" s="5"/>
    </row>
    <row r="990" spans="1:258" ht="24.6" customHeight="1" x14ac:dyDescent="0.25">
      <c r="A990" s="49" t="s">
        <v>1758</v>
      </c>
      <c r="B990" s="20" t="s">
        <v>661</v>
      </c>
      <c r="C990" s="2">
        <f t="shared" si="236"/>
        <v>1667094</v>
      </c>
      <c r="D990" s="3">
        <f t="shared" si="237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9">
        <v>252.59</v>
      </c>
      <c r="N990" s="3">
        <f>M990*6600</f>
        <v>1667094</v>
      </c>
      <c r="O990" s="3">
        <v>0</v>
      </c>
      <c r="P990" s="3">
        <v>0</v>
      </c>
      <c r="Q990" s="3">
        <v>0</v>
      </c>
      <c r="R990" s="3">
        <f t="shared" si="240"/>
        <v>0</v>
      </c>
      <c r="S990" s="3">
        <v>0</v>
      </c>
      <c r="T990" s="9">
        <v>0</v>
      </c>
      <c r="U990" s="3">
        <v>0</v>
      </c>
      <c r="V990" s="5">
        <f t="shared" si="238"/>
        <v>6600</v>
      </c>
    </row>
    <row r="991" spans="1:258" ht="25.15" customHeight="1" x14ac:dyDescent="0.25">
      <c r="A991" s="49" t="s">
        <v>1759</v>
      </c>
      <c r="B991" s="20" t="s">
        <v>727</v>
      </c>
      <c r="C991" s="2">
        <f t="shared" si="236"/>
        <v>94110.95</v>
      </c>
      <c r="D991" s="3">
        <f t="shared" si="237"/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3">
        <v>0</v>
      </c>
      <c r="N991" s="3">
        <f>M991*6600</f>
        <v>0</v>
      </c>
      <c r="O991" s="3">
        <v>0</v>
      </c>
      <c r="P991" s="3">
        <v>0</v>
      </c>
      <c r="Q991" s="3">
        <v>0</v>
      </c>
      <c r="R991" s="3">
        <f t="shared" si="240"/>
        <v>0</v>
      </c>
      <c r="S991" s="3">
        <v>0</v>
      </c>
      <c r="T991" s="9">
        <v>0</v>
      </c>
      <c r="U991" s="3">
        <v>94110.95</v>
      </c>
      <c r="V991" s="5" t="e">
        <f t="shared" si="238"/>
        <v>#DIV/0!</v>
      </c>
    </row>
    <row r="992" spans="1:258" ht="25.15" customHeight="1" x14ac:dyDescent="0.25">
      <c r="A992" s="49" t="s">
        <v>1760</v>
      </c>
      <c r="B992" s="20" t="s">
        <v>573</v>
      </c>
      <c r="C992" s="2">
        <f t="shared" si="236"/>
        <v>2985986.44</v>
      </c>
      <c r="D992" s="3">
        <f t="shared" si="237"/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10">
        <v>0</v>
      </c>
      <c r="L992" s="9">
        <v>0</v>
      </c>
      <c r="M992" s="9">
        <v>496</v>
      </c>
      <c r="N992" s="3">
        <v>2985986.44</v>
      </c>
      <c r="O992" s="9">
        <v>0</v>
      </c>
      <c r="P992" s="9">
        <v>0</v>
      </c>
      <c r="Q992" s="9">
        <v>0</v>
      </c>
      <c r="R992" s="3">
        <f t="shared" si="240"/>
        <v>0</v>
      </c>
      <c r="S992" s="9">
        <v>0</v>
      </c>
      <c r="T992" s="9">
        <v>0</v>
      </c>
      <c r="U992" s="9">
        <v>0</v>
      </c>
      <c r="V992" s="5">
        <f t="shared" si="238"/>
        <v>6020.1339516129028</v>
      </c>
    </row>
    <row r="993" spans="1:258" ht="25.15" customHeight="1" x14ac:dyDescent="0.25">
      <c r="A993" s="49" t="s">
        <v>1761</v>
      </c>
      <c r="B993" s="23" t="s">
        <v>663</v>
      </c>
      <c r="C993" s="2">
        <f t="shared" si="236"/>
        <v>10707919.199999999</v>
      </c>
      <c r="D993" s="3">
        <f t="shared" si="237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3">
        <v>1646</v>
      </c>
      <c r="N993" s="3">
        <v>10707919.199999999</v>
      </c>
      <c r="O993" s="3">
        <v>0</v>
      </c>
      <c r="P993" s="3">
        <v>0</v>
      </c>
      <c r="Q993" s="3">
        <v>0</v>
      </c>
      <c r="R993" s="3">
        <f t="shared" si="240"/>
        <v>0</v>
      </c>
      <c r="S993" s="3">
        <v>0</v>
      </c>
      <c r="T993" s="9">
        <v>0</v>
      </c>
      <c r="U993" s="3">
        <v>0</v>
      </c>
      <c r="V993" s="5">
        <f t="shared" si="238"/>
        <v>6505.4187120291608</v>
      </c>
    </row>
    <row r="994" spans="1:258" ht="25.15" customHeight="1" x14ac:dyDescent="0.25">
      <c r="A994" s="49" t="s">
        <v>1762</v>
      </c>
      <c r="B994" s="20" t="s">
        <v>328</v>
      </c>
      <c r="C994" s="2">
        <f t="shared" si="236"/>
        <v>229416</v>
      </c>
      <c r="D994" s="3">
        <f t="shared" si="237"/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f>350*0</f>
        <v>0</v>
      </c>
      <c r="K994" s="4">
        <v>0</v>
      </c>
      <c r="L994" s="3">
        <v>0</v>
      </c>
      <c r="M994" s="3">
        <v>0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229416</v>
      </c>
      <c r="V994" s="5" t="e">
        <f t="shared" si="238"/>
        <v>#DIV/0!</v>
      </c>
    </row>
    <row r="995" spans="1:258" ht="25.15" customHeight="1" x14ac:dyDescent="0.25">
      <c r="A995" s="49" t="s">
        <v>1763</v>
      </c>
      <c r="B995" s="20" t="s">
        <v>390</v>
      </c>
      <c r="C995" s="2">
        <f t="shared" si="236"/>
        <v>721893.42</v>
      </c>
      <c r="D995" s="3">
        <f t="shared" si="237"/>
        <v>0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f>350*0</f>
        <v>0</v>
      </c>
      <c r="K995" s="4">
        <v>0</v>
      </c>
      <c r="L995" s="3">
        <v>0</v>
      </c>
      <c r="M995" s="3">
        <v>0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721893.42</v>
      </c>
      <c r="V995" s="5" t="e">
        <f t="shared" si="238"/>
        <v>#DIV/0!</v>
      </c>
    </row>
    <row r="996" spans="1:258" ht="25.15" customHeight="1" x14ac:dyDescent="0.25">
      <c r="A996" s="49" t="s">
        <v>1764</v>
      </c>
      <c r="B996" s="20" t="s">
        <v>483</v>
      </c>
      <c r="C996" s="2">
        <f t="shared" si="236"/>
        <v>6786469.1999999993</v>
      </c>
      <c r="D996" s="3">
        <f t="shared" si="237"/>
        <v>6786469.1999999993</v>
      </c>
      <c r="E996" s="3">
        <v>1390772.4</v>
      </c>
      <c r="F996" s="3">
        <v>3397384.8</v>
      </c>
      <c r="G996" s="3">
        <v>653802</v>
      </c>
      <c r="H996" s="3">
        <v>1035655.2</v>
      </c>
      <c r="I996" s="3">
        <v>308854.8</v>
      </c>
      <c r="J996" s="3">
        <v>0</v>
      </c>
      <c r="K996" s="10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3">
        <v>0</v>
      </c>
      <c r="S996" s="9">
        <v>0</v>
      </c>
      <c r="T996" s="9">
        <v>0</v>
      </c>
      <c r="U996" s="9">
        <v>0</v>
      </c>
      <c r="V996" s="5" t="e">
        <f t="shared" si="238"/>
        <v>#DIV/0!</v>
      </c>
    </row>
    <row r="997" spans="1:258" ht="25.15" customHeight="1" x14ac:dyDescent="0.25">
      <c r="A997" s="49" t="s">
        <v>1765</v>
      </c>
      <c r="B997" s="23" t="s">
        <v>575</v>
      </c>
      <c r="C997" s="2">
        <f t="shared" si="236"/>
        <v>6080657.2000000002</v>
      </c>
      <c r="D997" s="3">
        <f t="shared" si="237"/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10">
        <v>0</v>
      </c>
      <c r="L997" s="9">
        <v>0</v>
      </c>
      <c r="M997" s="9">
        <v>928</v>
      </c>
      <c r="N997" s="3">
        <v>6080657.2000000002</v>
      </c>
      <c r="O997" s="9">
        <v>0</v>
      </c>
      <c r="P997" s="9">
        <v>0</v>
      </c>
      <c r="Q997" s="9">
        <v>0</v>
      </c>
      <c r="R997" s="3">
        <f>Q997*3000</f>
        <v>0</v>
      </c>
      <c r="S997" s="9">
        <v>0</v>
      </c>
      <c r="T997" s="9">
        <v>0</v>
      </c>
      <c r="U997" s="9">
        <v>0</v>
      </c>
      <c r="V997" s="5">
        <f t="shared" si="238"/>
        <v>6552.4323275862071</v>
      </c>
    </row>
    <row r="998" spans="1:258" ht="25.15" customHeight="1" x14ac:dyDescent="0.25">
      <c r="A998" s="49" t="s">
        <v>1766</v>
      </c>
      <c r="B998" s="23" t="s">
        <v>665</v>
      </c>
      <c r="C998" s="2">
        <f t="shared" si="236"/>
        <v>7584292.7999999998</v>
      </c>
      <c r="D998" s="3">
        <f t="shared" si="237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4">
        <v>0</v>
      </c>
      <c r="L998" s="3">
        <v>0</v>
      </c>
      <c r="M998" s="3">
        <v>1153.8</v>
      </c>
      <c r="N998" s="3">
        <v>7584292.7999999998</v>
      </c>
      <c r="O998" s="3">
        <v>0</v>
      </c>
      <c r="P998" s="3">
        <v>0</v>
      </c>
      <c r="Q998" s="3">
        <v>0</v>
      </c>
      <c r="R998" s="3">
        <f>Q998*3200</f>
        <v>0</v>
      </c>
      <c r="S998" s="3">
        <v>0</v>
      </c>
      <c r="T998" s="9">
        <v>0</v>
      </c>
      <c r="U998" s="3">
        <v>0</v>
      </c>
      <c r="V998" s="5">
        <f t="shared" si="238"/>
        <v>6573.3166926677068</v>
      </c>
    </row>
    <row r="999" spans="1:258" ht="25.15" customHeight="1" x14ac:dyDescent="0.25">
      <c r="A999" s="49" t="s">
        <v>1767</v>
      </c>
      <c r="B999" s="23" t="s">
        <v>666</v>
      </c>
      <c r="C999" s="2">
        <f t="shared" si="236"/>
        <v>7379263.2000000002</v>
      </c>
      <c r="D999" s="3">
        <f t="shared" si="237"/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4">
        <v>0</v>
      </c>
      <c r="L999" s="3">
        <v>0</v>
      </c>
      <c r="M999" s="3">
        <v>1119.95</v>
      </c>
      <c r="N999" s="3">
        <v>7379263.2000000002</v>
      </c>
      <c r="O999" s="3">
        <v>0</v>
      </c>
      <c r="P999" s="3">
        <v>0</v>
      </c>
      <c r="Q999" s="3">
        <v>0</v>
      </c>
      <c r="R999" s="3">
        <f>Q999*3200</f>
        <v>0</v>
      </c>
      <c r="S999" s="3">
        <v>0</v>
      </c>
      <c r="T999" s="9">
        <v>0</v>
      </c>
      <c r="U999" s="3">
        <v>0</v>
      </c>
      <c r="V999" s="5">
        <f t="shared" si="238"/>
        <v>6588.9220054466714</v>
      </c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  <c r="BL999" s="28"/>
      <c r="BM999" s="28"/>
      <c r="BN999" s="28"/>
      <c r="BO999" s="28"/>
      <c r="BP999" s="28"/>
      <c r="BQ999" s="28"/>
      <c r="BR999" s="28"/>
      <c r="BS999" s="28"/>
      <c r="BT999" s="28"/>
      <c r="BU999" s="28"/>
      <c r="BV999" s="28"/>
      <c r="BW999" s="28"/>
      <c r="BX999" s="28"/>
      <c r="BY999" s="28"/>
      <c r="BZ999" s="28"/>
      <c r="CA999" s="28"/>
      <c r="CB999" s="28"/>
      <c r="CC999" s="28"/>
      <c r="CD999" s="28"/>
      <c r="CE999" s="28"/>
      <c r="CF999" s="28"/>
      <c r="CG999" s="28"/>
      <c r="CH999" s="28"/>
      <c r="CI999" s="28"/>
      <c r="CJ999" s="28"/>
      <c r="CK999" s="28"/>
      <c r="CL999" s="28"/>
      <c r="CM999" s="28"/>
      <c r="CN999" s="28"/>
      <c r="CO999" s="28"/>
      <c r="CP999" s="28"/>
      <c r="CQ999" s="28"/>
      <c r="CR999" s="28"/>
      <c r="CS999" s="28"/>
      <c r="CT999" s="28"/>
      <c r="CU999" s="28"/>
      <c r="CV999" s="28"/>
      <c r="CW999" s="28"/>
      <c r="CX999" s="28"/>
      <c r="CY999" s="28"/>
      <c r="CZ999" s="28"/>
      <c r="DA999" s="28"/>
      <c r="DB999" s="28"/>
      <c r="DC999" s="28"/>
      <c r="DD999" s="28"/>
      <c r="DE999" s="28"/>
      <c r="DF999" s="28"/>
      <c r="DG999" s="28"/>
      <c r="DH999" s="28"/>
      <c r="DI999" s="28"/>
      <c r="DJ999" s="28"/>
      <c r="DK999" s="28"/>
      <c r="DL999" s="28"/>
      <c r="DM999" s="28"/>
      <c r="DN999" s="28"/>
      <c r="DO999" s="28"/>
      <c r="DP999" s="28"/>
      <c r="DQ999" s="28"/>
      <c r="DR999" s="28"/>
      <c r="DS999" s="28"/>
      <c r="DT999" s="28"/>
      <c r="DU999" s="28"/>
      <c r="DV999" s="28"/>
      <c r="DW999" s="28"/>
      <c r="DX999" s="28"/>
      <c r="DY999" s="28"/>
      <c r="DZ999" s="28"/>
      <c r="EA999" s="28"/>
      <c r="EB999" s="28"/>
      <c r="EC999" s="28"/>
      <c r="ED999" s="28"/>
      <c r="EE999" s="28"/>
      <c r="EF999" s="28"/>
      <c r="EG999" s="28"/>
      <c r="EH999" s="28"/>
      <c r="EI999" s="28"/>
      <c r="EJ999" s="28"/>
      <c r="EK999" s="28"/>
      <c r="EL999" s="28"/>
      <c r="EM999" s="28"/>
      <c r="EN999" s="28"/>
      <c r="EO999" s="28"/>
      <c r="EP999" s="28"/>
      <c r="EQ999" s="28"/>
      <c r="ER999" s="28"/>
      <c r="ES999" s="28"/>
      <c r="ET999" s="28"/>
      <c r="EU999" s="28"/>
      <c r="EV999" s="28"/>
      <c r="EW999" s="28"/>
      <c r="EX999" s="28"/>
      <c r="EY999" s="28"/>
      <c r="EZ999" s="28"/>
      <c r="FA999" s="28"/>
      <c r="FB999" s="28"/>
      <c r="FC999" s="28"/>
      <c r="FD999" s="28"/>
      <c r="FE999" s="28"/>
      <c r="FF999" s="28"/>
      <c r="FG999" s="28"/>
      <c r="FH999" s="28"/>
      <c r="FI999" s="28"/>
      <c r="FJ999" s="28"/>
      <c r="FK999" s="28"/>
      <c r="FL999" s="28"/>
      <c r="FM999" s="28"/>
      <c r="FN999" s="28"/>
      <c r="FO999" s="28"/>
      <c r="FP999" s="28"/>
      <c r="FQ999" s="28"/>
      <c r="FR999" s="28"/>
      <c r="FS999" s="28"/>
      <c r="FT999" s="28"/>
      <c r="FU999" s="28"/>
      <c r="FV999" s="28"/>
      <c r="FW999" s="28"/>
      <c r="FX999" s="28"/>
      <c r="FY999" s="28"/>
      <c r="FZ999" s="28"/>
      <c r="GA999" s="28"/>
      <c r="GB999" s="28"/>
      <c r="GC999" s="28"/>
      <c r="GD999" s="28"/>
      <c r="GE999" s="28"/>
      <c r="GF999" s="28"/>
      <c r="GG999" s="28"/>
      <c r="GH999" s="28"/>
      <c r="GI999" s="28"/>
      <c r="GJ999" s="28"/>
      <c r="GK999" s="28"/>
      <c r="GL999" s="28"/>
      <c r="GM999" s="28"/>
      <c r="GN999" s="28"/>
      <c r="GO999" s="28"/>
      <c r="GP999" s="28"/>
      <c r="GQ999" s="28"/>
      <c r="GR999" s="28"/>
      <c r="GS999" s="28"/>
      <c r="GT999" s="28"/>
      <c r="GU999" s="28"/>
      <c r="GV999" s="28"/>
      <c r="GW999" s="28"/>
      <c r="GX999" s="28"/>
      <c r="GY999" s="28"/>
      <c r="GZ999" s="28"/>
      <c r="HA999" s="28"/>
      <c r="HB999" s="28"/>
      <c r="HC999" s="28"/>
      <c r="HD999" s="28"/>
      <c r="HE999" s="28"/>
      <c r="HF999" s="28"/>
      <c r="HG999" s="28"/>
      <c r="HH999" s="28"/>
      <c r="HI999" s="28"/>
      <c r="HJ999" s="28"/>
      <c r="HK999" s="28"/>
      <c r="HL999" s="28"/>
      <c r="HM999" s="28"/>
      <c r="HN999" s="28"/>
      <c r="HO999" s="28"/>
      <c r="HP999" s="28"/>
      <c r="HQ999" s="28"/>
      <c r="HR999" s="28"/>
      <c r="HS999" s="28"/>
      <c r="HT999" s="28"/>
      <c r="HU999" s="28"/>
      <c r="HV999" s="28"/>
      <c r="HW999" s="28"/>
      <c r="HX999" s="28"/>
      <c r="HY999" s="28"/>
      <c r="HZ999" s="28"/>
      <c r="IA999" s="28"/>
      <c r="IB999" s="28"/>
      <c r="IC999" s="28"/>
      <c r="ID999" s="28"/>
      <c r="IE999" s="28"/>
      <c r="IF999" s="28"/>
      <c r="IG999" s="28"/>
      <c r="IH999" s="28"/>
      <c r="II999" s="28"/>
      <c r="IJ999" s="28"/>
      <c r="IK999" s="28"/>
      <c r="IL999" s="28"/>
      <c r="IM999" s="28"/>
      <c r="IN999" s="28"/>
      <c r="IO999" s="28"/>
      <c r="IP999" s="28"/>
      <c r="IQ999" s="28"/>
      <c r="IR999" s="28"/>
      <c r="IS999" s="28"/>
      <c r="IT999" s="28"/>
      <c r="IU999" s="28"/>
      <c r="IV999" s="28"/>
      <c r="IW999" s="28"/>
      <c r="IX999" s="28"/>
    </row>
    <row r="1000" spans="1:258" ht="25.15" customHeight="1" x14ac:dyDescent="0.25">
      <c r="A1000" s="49" t="s">
        <v>1768</v>
      </c>
      <c r="B1000" s="23" t="s">
        <v>664</v>
      </c>
      <c r="C1000" s="2">
        <f t="shared" si="236"/>
        <v>6156206.4000000004</v>
      </c>
      <c r="D1000" s="3">
        <f t="shared" si="237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4">
        <v>0</v>
      </c>
      <c r="L1000" s="3">
        <v>0</v>
      </c>
      <c r="M1000" s="3">
        <v>957.2</v>
      </c>
      <c r="N1000" s="3">
        <v>6156206.4000000004</v>
      </c>
      <c r="O1000" s="3">
        <v>0</v>
      </c>
      <c r="P1000" s="3">
        <v>0</v>
      </c>
      <c r="Q1000" s="3">
        <v>0</v>
      </c>
      <c r="R1000" s="3">
        <f>Q1000*3200</f>
        <v>0</v>
      </c>
      <c r="S1000" s="3">
        <v>0</v>
      </c>
      <c r="T1000" s="9">
        <v>0</v>
      </c>
      <c r="U1000" s="3">
        <v>0</v>
      </c>
      <c r="V1000" s="5">
        <f t="shared" si="238"/>
        <v>6431.4734642707899</v>
      </c>
    </row>
    <row r="1001" spans="1:258" ht="24.6" customHeight="1" x14ac:dyDescent="0.25">
      <c r="A1001" s="49" t="s">
        <v>1769</v>
      </c>
      <c r="B1001" s="20" t="s">
        <v>576</v>
      </c>
      <c r="C1001" s="2">
        <f t="shared" si="236"/>
        <v>2362531.2000000002</v>
      </c>
      <c r="D1001" s="3">
        <f t="shared" si="237"/>
        <v>2362531.2000000002</v>
      </c>
      <c r="E1001" s="3">
        <v>0</v>
      </c>
      <c r="F1001" s="3">
        <v>1445470.8</v>
      </c>
      <c r="G1001" s="3">
        <v>334874.40000000002</v>
      </c>
      <c r="H1001" s="3">
        <v>349876.8</v>
      </c>
      <c r="I1001" s="3">
        <v>232309.2</v>
      </c>
      <c r="J1001" s="3">
        <v>0</v>
      </c>
      <c r="K1001" s="10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3">
        <f>Q1001*3000</f>
        <v>0</v>
      </c>
      <c r="S1001" s="9">
        <v>0</v>
      </c>
      <c r="T1001" s="9">
        <v>0</v>
      </c>
      <c r="U1001" s="9">
        <v>0</v>
      </c>
      <c r="V1001" s="5" t="e">
        <f t="shared" si="238"/>
        <v>#DIV/0!</v>
      </c>
    </row>
    <row r="1002" spans="1:258" ht="25.15" customHeight="1" x14ac:dyDescent="0.25">
      <c r="A1002" s="49" t="s">
        <v>1770</v>
      </c>
      <c r="B1002" s="20" t="s">
        <v>484</v>
      </c>
      <c r="C1002" s="2">
        <f t="shared" si="236"/>
        <v>1688182.8</v>
      </c>
      <c r="D1002" s="3">
        <f t="shared" si="237"/>
        <v>1688182.8</v>
      </c>
      <c r="E1002" s="3">
        <v>0</v>
      </c>
      <c r="F1002" s="3">
        <v>1271860.8</v>
      </c>
      <c r="G1002" s="3">
        <v>110226</v>
      </c>
      <c r="H1002" s="3">
        <v>238084.8</v>
      </c>
      <c r="I1002" s="3">
        <v>68011.199999999997</v>
      </c>
      <c r="J1002" s="3">
        <v>0</v>
      </c>
      <c r="K1002" s="10">
        <v>0</v>
      </c>
      <c r="L1002" s="9">
        <v>0</v>
      </c>
      <c r="M1002" s="9">
        <v>0</v>
      </c>
      <c r="N1002" s="9">
        <v>0</v>
      </c>
      <c r="O1002" s="9">
        <v>0</v>
      </c>
      <c r="P1002" s="9">
        <v>0</v>
      </c>
      <c r="Q1002" s="9">
        <v>0</v>
      </c>
      <c r="R1002" s="3">
        <f>Q1002*3000</f>
        <v>0</v>
      </c>
      <c r="S1002" s="9">
        <v>0</v>
      </c>
      <c r="T1002" s="9">
        <v>0</v>
      </c>
      <c r="U1002" s="9">
        <v>0</v>
      </c>
      <c r="V1002" s="5" t="e">
        <f t="shared" si="238"/>
        <v>#DIV/0!</v>
      </c>
    </row>
    <row r="1003" spans="1:258" ht="25.15" customHeight="1" x14ac:dyDescent="0.25">
      <c r="A1003" s="49" t="s">
        <v>1771</v>
      </c>
      <c r="B1003" s="20" t="s">
        <v>577</v>
      </c>
      <c r="C1003" s="2">
        <f t="shared" si="236"/>
        <v>1527084</v>
      </c>
      <c r="D1003" s="3">
        <f t="shared" si="237"/>
        <v>1527084</v>
      </c>
      <c r="E1003" s="3">
        <v>0</v>
      </c>
      <c r="F1003" s="3">
        <v>1097967.6000000001</v>
      </c>
      <c r="G1003" s="3">
        <v>174434.4</v>
      </c>
      <c r="H1003" s="3">
        <v>0</v>
      </c>
      <c r="I1003" s="3">
        <v>254682</v>
      </c>
      <c r="J1003" s="3">
        <v>0</v>
      </c>
      <c r="K1003" s="10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3">
        <f>Q1003*3000</f>
        <v>0</v>
      </c>
      <c r="S1003" s="9">
        <v>0</v>
      </c>
      <c r="T1003" s="9">
        <v>0</v>
      </c>
      <c r="U1003" s="9">
        <v>0</v>
      </c>
      <c r="V1003" s="5" t="e">
        <f t="shared" si="238"/>
        <v>#DIV/0!</v>
      </c>
    </row>
    <row r="1004" spans="1:258" ht="25.15" customHeight="1" x14ac:dyDescent="0.25">
      <c r="A1004" s="49" t="s">
        <v>1772</v>
      </c>
      <c r="B1004" s="20" t="s">
        <v>667</v>
      </c>
      <c r="C1004" s="2">
        <f t="shared" si="236"/>
        <v>163974.73000000001</v>
      </c>
      <c r="D1004" s="3">
        <f t="shared" si="237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4">
        <v>0</v>
      </c>
      <c r="L1004" s="3">
        <v>0</v>
      </c>
      <c r="M1004" s="9">
        <v>0</v>
      </c>
      <c r="N1004" s="9">
        <v>0</v>
      </c>
      <c r="O1004" s="3">
        <v>0</v>
      </c>
      <c r="P1004" s="3">
        <v>0</v>
      </c>
      <c r="Q1004" s="3">
        <v>0</v>
      </c>
      <c r="R1004" s="3">
        <f>Q1004*3200</f>
        <v>0</v>
      </c>
      <c r="S1004" s="3">
        <v>0</v>
      </c>
      <c r="T1004" s="9">
        <v>0</v>
      </c>
      <c r="U1004" s="3">
        <v>163974.73000000001</v>
      </c>
      <c r="V1004" s="5" t="e">
        <f t="shared" si="238"/>
        <v>#DIV/0!</v>
      </c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  <c r="BN1004" s="5"/>
      <c r="BO1004" s="5"/>
      <c r="BP1004" s="5"/>
      <c r="BQ1004" s="5"/>
      <c r="BR1004" s="5"/>
      <c r="BS1004" s="5"/>
      <c r="BT1004" s="5"/>
      <c r="BU1004" s="5"/>
      <c r="BV1004" s="5"/>
      <c r="BW1004" s="5"/>
      <c r="BX1004" s="5"/>
      <c r="BY1004" s="5"/>
      <c r="BZ1004" s="5"/>
      <c r="CA1004" s="5"/>
      <c r="CB1004" s="5"/>
      <c r="CC1004" s="5"/>
      <c r="CD1004" s="5"/>
      <c r="CE1004" s="5"/>
      <c r="CF1004" s="5"/>
      <c r="CG1004" s="5"/>
      <c r="CH1004" s="5"/>
      <c r="CI1004" s="5"/>
      <c r="CJ1004" s="5"/>
      <c r="CK1004" s="5"/>
      <c r="CL1004" s="5"/>
      <c r="CM1004" s="5"/>
      <c r="CN1004" s="5"/>
      <c r="CO1004" s="5"/>
      <c r="CP1004" s="5"/>
      <c r="CQ1004" s="5"/>
      <c r="CR1004" s="5"/>
      <c r="CS1004" s="5"/>
      <c r="CT1004" s="5"/>
      <c r="CU1004" s="5"/>
      <c r="CV1004" s="5"/>
      <c r="CW1004" s="5"/>
      <c r="CX1004" s="5"/>
      <c r="CY1004" s="5"/>
      <c r="CZ1004" s="5"/>
      <c r="DA1004" s="5"/>
      <c r="DB1004" s="5"/>
      <c r="DC1004" s="5"/>
      <c r="DD1004" s="5"/>
      <c r="DE1004" s="5"/>
      <c r="DF1004" s="5"/>
      <c r="DG1004" s="5"/>
      <c r="DH1004" s="5"/>
      <c r="DI1004" s="5"/>
      <c r="DJ1004" s="5"/>
      <c r="DK1004" s="5"/>
      <c r="DL1004" s="5"/>
      <c r="DM1004" s="5"/>
      <c r="DN1004" s="5"/>
      <c r="DO1004" s="5"/>
      <c r="DP1004" s="5"/>
      <c r="DQ1004" s="5"/>
      <c r="DR1004" s="5"/>
      <c r="DS1004" s="5"/>
      <c r="DT1004" s="5"/>
      <c r="DU1004" s="5"/>
      <c r="DV1004" s="5"/>
      <c r="DW1004" s="5"/>
      <c r="DX1004" s="5"/>
      <c r="DY1004" s="5"/>
      <c r="DZ1004" s="5"/>
      <c r="EA1004" s="5"/>
      <c r="EB1004" s="5"/>
      <c r="EC1004" s="5"/>
      <c r="ED1004" s="5"/>
      <c r="EE1004" s="5"/>
      <c r="EF1004" s="5"/>
      <c r="EG1004" s="5"/>
      <c r="EH1004" s="5"/>
      <c r="EI1004" s="5"/>
      <c r="EJ1004" s="5"/>
      <c r="EK1004" s="5"/>
      <c r="EL1004" s="5"/>
      <c r="EM1004" s="5"/>
      <c r="EN1004" s="5"/>
      <c r="EO1004" s="5"/>
      <c r="EP1004" s="5"/>
      <c r="EQ1004" s="5"/>
      <c r="ER1004" s="5"/>
      <c r="ES1004" s="5"/>
      <c r="ET1004" s="5"/>
      <c r="EU1004" s="5"/>
      <c r="EV1004" s="5"/>
      <c r="EW1004" s="5"/>
      <c r="EX1004" s="5"/>
      <c r="EY1004" s="5"/>
      <c r="EZ1004" s="5"/>
      <c r="FA1004" s="5"/>
      <c r="FB1004" s="5"/>
      <c r="FC1004" s="5"/>
      <c r="FD1004" s="5"/>
      <c r="FE1004" s="5"/>
      <c r="FF1004" s="5"/>
      <c r="FG1004" s="5"/>
      <c r="FH1004" s="5"/>
      <c r="FI1004" s="5"/>
      <c r="FJ1004" s="5"/>
      <c r="FK1004" s="5"/>
      <c r="FL1004" s="5"/>
      <c r="FM1004" s="5"/>
      <c r="FN1004" s="5"/>
      <c r="FO1004" s="5"/>
      <c r="FP1004" s="5"/>
      <c r="FQ1004" s="5"/>
      <c r="FR1004" s="5"/>
      <c r="FS1004" s="5"/>
      <c r="FT1004" s="5"/>
      <c r="FU1004" s="5"/>
      <c r="FV1004" s="5"/>
      <c r="FW1004" s="5"/>
      <c r="FX1004" s="5"/>
      <c r="FY1004" s="5"/>
      <c r="FZ1004" s="5"/>
      <c r="GA1004" s="5"/>
      <c r="GB1004" s="5"/>
      <c r="GC1004" s="5"/>
      <c r="GD1004" s="5"/>
      <c r="GE1004" s="5"/>
      <c r="GF1004" s="5"/>
      <c r="GG1004" s="5"/>
      <c r="GH1004" s="5"/>
      <c r="GI1004" s="5"/>
      <c r="GJ1004" s="5"/>
      <c r="GK1004" s="5"/>
      <c r="GL1004" s="5"/>
      <c r="GM1004" s="5"/>
      <c r="GN1004" s="5"/>
      <c r="GO1004" s="5"/>
      <c r="GP1004" s="5"/>
      <c r="GQ1004" s="5"/>
      <c r="GR1004" s="5"/>
      <c r="GS1004" s="5"/>
      <c r="GT1004" s="5"/>
      <c r="GU1004" s="5"/>
      <c r="GV1004" s="5"/>
      <c r="GW1004" s="5"/>
      <c r="GX1004" s="5"/>
      <c r="GY1004" s="5"/>
      <c r="GZ1004" s="5"/>
      <c r="HA1004" s="5"/>
      <c r="HB1004" s="5"/>
      <c r="HC1004" s="5"/>
      <c r="HD1004" s="5"/>
      <c r="HE1004" s="5"/>
      <c r="HF1004" s="5"/>
      <c r="HG1004" s="5"/>
      <c r="HH1004" s="5"/>
      <c r="HI1004" s="5"/>
      <c r="HJ1004" s="5"/>
      <c r="HK1004" s="5"/>
      <c r="HL1004" s="5"/>
      <c r="HM1004" s="5"/>
      <c r="HN1004" s="5"/>
      <c r="HO1004" s="5"/>
      <c r="HP1004" s="5"/>
      <c r="HQ1004" s="5"/>
      <c r="HR1004" s="5"/>
      <c r="HS1004" s="5"/>
      <c r="HT1004" s="5"/>
      <c r="HU1004" s="5"/>
      <c r="HV1004" s="5"/>
      <c r="HW1004" s="5"/>
      <c r="HX1004" s="5"/>
      <c r="HY1004" s="5"/>
      <c r="HZ1004" s="5"/>
      <c r="IA1004" s="5"/>
      <c r="IB1004" s="5"/>
      <c r="IC1004" s="5"/>
      <c r="ID1004" s="5"/>
      <c r="IE1004" s="5"/>
      <c r="IF1004" s="5"/>
      <c r="IG1004" s="5"/>
      <c r="IH1004" s="5"/>
      <c r="II1004" s="5"/>
      <c r="IJ1004" s="5"/>
      <c r="IK1004" s="5"/>
      <c r="IL1004" s="5"/>
      <c r="IM1004" s="5"/>
      <c r="IN1004" s="5"/>
      <c r="IO1004" s="5"/>
      <c r="IP1004" s="5"/>
      <c r="IQ1004" s="5"/>
      <c r="IR1004" s="5"/>
      <c r="IS1004" s="5"/>
      <c r="IT1004" s="5"/>
      <c r="IU1004" s="5"/>
      <c r="IV1004" s="5"/>
      <c r="IW1004" s="5"/>
      <c r="IX1004" s="5"/>
    </row>
    <row r="1005" spans="1:258" ht="25.15" customHeight="1" x14ac:dyDescent="0.25">
      <c r="A1005" s="49" t="s">
        <v>1773</v>
      </c>
      <c r="B1005" s="20" t="s">
        <v>668</v>
      </c>
      <c r="C1005" s="2">
        <f t="shared" si="236"/>
        <v>184900.05</v>
      </c>
      <c r="D1005" s="3">
        <f t="shared" si="237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4">
        <v>0</v>
      </c>
      <c r="L1005" s="3">
        <v>0</v>
      </c>
      <c r="M1005" s="3">
        <v>0</v>
      </c>
      <c r="N1005" s="3">
        <f>M1005*6600</f>
        <v>0</v>
      </c>
      <c r="O1005" s="3">
        <v>0</v>
      </c>
      <c r="P1005" s="3">
        <v>0</v>
      </c>
      <c r="Q1005" s="3">
        <v>0</v>
      </c>
      <c r="R1005" s="3">
        <f>Q1005*3200</f>
        <v>0</v>
      </c>
      <c r="S1005" s="3">
        <v>0</v>
      </c>
      <c r="T1005" s="9">
        <v>0</v>
      </c>
      <c r="U1005" s="3">
        <v>184900.05</v>
      </c>
      <c r="V1005" s="5" t="e">
        <f t="shared" si="238"/>
        <v>#DIV/0!</v>
      </c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  <c r="BC1005" s="28"/>
      <c r="BD1005" s="28"/>
      <c r="BE1005" s="28"/>
      <c r="BF1005" s="28"/>
      <c r="BG1005" s="28"/>
      <c r="BH1005" s="28"/>
      <c r="BI1005" s="28"/>
      <c r="BJ1005" s="28"/>
      <c r="BK1005" s="28"/>
      <c r="BL1005" s="28"/>
      <c r="BM1005" s="28"/>
      <c r="BN1005" s="28"/>
      <c r="BO1005" s="28"/>
      <c r="BP1005" s="28"/>
      <c r="BQ1005" s="28"/>
      <c r="BR1005" s="28"/>
      <c r="BS1005" s="28"/>
      <c r="BT1005" s="28"/>
      <c r="BU1005" s="28"/>
      <c r="BV1005" s="28"/>
      <c r="BW1005" s="28"/>
      <c r="BX1005" s="28"/>
      <c r="BY1005" s="28"/>
      <c r="BZ1005" s="28"/>
      <c r="CA1005" s="28"/>
      <c r="CB1005" s="28"/>
      <c r="CC1005" s="28"/>
      <c r="CD1005" s="28"/>
      <c r="CE1005" s="28"/>
      <c r="CF1005" s="28"/>
      <c r="CG1005" s="28"/>
      <c r="CH1005" s="28"/>
      <c r="CI1005" s="28"/>
      <c r="CJ1005" s="28"/>
      <c r="CK1005" s="28"/>
      <c r="CL1005" s="28"/>
      <c r="CM1005" s="28"/>
      <c r="CN1005" s="28"/>
      <c r="CO1005" s="28"/>
      <c r="CP1005" s="28"/>
      <c r="CQ1005" s="28"/>
      <c r="CR1005" s="28"/>
      <c r="CS1005" s="28"/>
      <c r="CT1005" s="28"/>
      <c r="CU1005" s="28"/>
      <c r="CV1005" s="28"/>
      <c r="CW1005" s="28"/>
      <c r="CX1005" s="28"/>
      <c r="CY1005" s="28"/>
      <c r="CZ1005" s="28"/>
      <c r="DA1005" s="28"/>
      <c r="DB1005" s="28"/>
      <c r="DC1005" s="28"/>
      <c r="DD1005" s="28"/>
      <c r="DE1005" s="28"/>
      <c r="DF1005" s="28"/>
      <c r="DG1005" s="28"/>
      <c r="DH1005" s="28"/>
      <c r="DI1005" s="28"/>
      <c r="DJ1005" s="28"/>
      <c r="DK1005" s="28"/>
      <c r="DL1005" s="28"/>
      <c r="DM1005" s="28"/>
      <c r="DN1005" s="28"/>
      <c r="DO1005" s="28"/>
      <c r="DP1005" s="28"/>
      <c r="DQ1005" s="28"/>
      <c r="DR1005" s="28"/>
      <c r="DS1005" s="28"/>
      <c r="DT1005" s="28"/>
      <c r="DU1005" s="28"/>
      <c r="DV1005" s="28"/>
      <c r="DW1005" s="28"/>
      <c r="DX1005" s="28"/>
      <c r="DY1005" s="28"/>
      <c r="DZ1005" s="28"/>
      <c r="EA1005" s="28"/>
      <c r="EB1005" s="28"/>
      <c r="EC1005" s="28"/>
      <c r="ED1005" s="28"/>
      <c r="EE1005" s="28"/>
      <c r="EF1005" s="28"/>
      <c r="EG1005" s="28"/>
      <c r="EH1005" s="28"/>
      <c r="EI1005" s="28"/>
      <c r="EJ1005" s="28"/>
      <c r="EK1005" s="28"/>
      <c r="EL1005" s="28"/>
      <c r="EM1005" s="28"/>
      <c r="EN1005" s="28"/>
      <c r="EO1005" s="28"/>
      <c r="EP1005" s="28"/>
      <c r="EQ1005" s="28"/>
      <c r="ER1005" s="28"/>
      <c r="ES1005" s="28"/>
      <c r="ET1005" s="28"/>
      <c r="EU1005" s="28"/>
      <c r="EV1005" s="28"/>
      <c r="EW1005" s="28"/>
      <c r="EX1005" s="28"/>
      <c r="EY1005" s="28"/>
      <c r="EZ1005" s="28"/>
      <c r="FA1005" s="28"/>
      <c r="FB1005" s="28"/>
      <c r="FC1005" s="28"/>
      <c r="FD1005" s="28"/>
      <c r="FE1005" s="28"/>
      <c r="FF1005" s="28"/>
      <c r="FG1005" s="28"/>
      <c r="FH1005" s="28"/>
      <c r="FI1005" s="28"/>
      <c r="FJ1005" s="28"/>
      <c r="FK1005" s="28"/>
      <c r="FL1005" s="28"/>
      <c r="FM1005" s="28"/>
      <c r="FN1005" s="28"/>
      <c r="FO1005" s="28"/>
      <c r="FP1005" s="28"/>
      <c r="FQ1005" s="28"/>
      <c r="FR1005" s="28"/>
      <c r="FS1005" s="28"/>
      <c r="FT1005" s="28"/>
      <c r="FU1005" s="28"/>
      <c r="FV1005" s="28"/>
      <c r="FW1005" s="28"/>
      <c r="FX1005" s="28"/>
      <c r="FY1005" s="28"/>
      <c r="FZ1005" s="28"/>
      <c r="GA1005" s="28"/>
      <c r="GB1005" s="28"/>
      <c r="GC1005" s="28"/>
      <c r="GD1005" s="28"/>
      <c r="GE1005" s="28"/>
      <c r="GF1005" s="28"/>
      <c r="GG1005" s="28"/>
      <c r="GH1005" s="28"/>
      <c r="GI1005" s="28"/>
      <c r="GJ1005" s="28"/>
      <c r="GK1005" s="28"/>
      <c r="GL1005" s="28"/>
      <c r="GM1005" s="28"/>
      <c r="GN1005" s="28"/>
      <c r="GO1005" s="28"/>
      <c r="GP1005" s="28"/>
      <c r="GQ1005" s="28"/>
      <c r="GR1005" s="28"/>
      <c r="GS1005" s="28"/>
      <c r="GT1005" s="28"/>
      <c r="GU1005" s="28"/>
      <c r="GV1005" s="28"/>
      <c r="GW1005" s="28"/>
      <c r="GX1005" s="28"/>
      <c r="GY1005" s="28"/>
      <c r="GZ1005" s="28"/>
      <c r="HA1005" s="28"/>
      <c r="HB1005" s="28"/>
      <c r="HC1005" s="28"/>
      <c r="HD1005" s="28"/>
      <c r="HE1005" s="28"/>
      <c r="HF1005" s="28"/>
      <c r="HG1005" s="28"/>
      <c r="HH1005" s="28"/>
      <c r="HI1005" s="28"/>
      <c r="HJ1005" s="28"/>
      <c r="HK1005" s="28"/>
      <c r="HL1005" s="28"/>
      <c r="HM1005" s="28"/>
      <c r="HN1005" s="28"/>
      <c r="HO1005" s="28"/>
      <c r="HP1005" s="28"/>
      <c r="HQ1005" s="28"/>
      <c r="HR1005" s="28"/>
      <c r="HS1005" s="28"/>
      <c r="HT1005" s="28"/>
      <c r="HU1005" s="28"/>
      <c r="HV1005" s="28"/>
      <c r="HW1005" s="28"/>
      <c r="HX1005" s="28"/>
      <c r="HY1005" s="28"/>
      <c r="HZ1005" s="28"/>
      <c r="IA1005" s="28"/>
      <c r="IB1005" s="28"/>
      <c r="IC1005" s="28"/>
      <c r="ID1005" s="28"/>
      <c r="IE1005" s="28"/>
      <c r="IF1005" s="28"/>
      <c r="IG1005" s="28"/>
      <c r="IH1005" s="28"/>
      <c r="II1005" s="28"/>
      <c r="IJ1005" s="28"/>
      <c r="IK1005" s="28"/>
      <c r="IL1005" s="28"/>
      <c r="IM1005" s="28"/>
      <c r="IN1005" s="28"/>
      <c r="IO1005" s="28"/>
      <c r="IP1005" s="28"/>
      <c r="IQ1005" s="28"/>
      <c r="IR1005" s="28"/>
      <c r="IS1005" s="28"/>
      <c r="IT1005" s="28"/>
      <c r="IU1005" s="28"/>
      <c r="IV1005" s="28"/>
      <c r="IW1005" s="28"/>
      <c r="IX1005" s="28"/>
    </row>
    <row r="1006" spans="1:258" ht="25.15" customHeight="1" x14ac:dyDescent="0.25">
      <c r="A1006" s="49" t="s">
        <v>1774</v>
      </c>
      <c r="B1006" s="20" t="s">
        <v>485</v>
      </c>
      <c r="C1006" s="2">
        <f t="shared" si="236"/>
        <v>1674970.2</v>
      </c>
      <c r="D1006" s="3">
        <f t="shared" si="237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10">
        <v>0</v>
      </c>
      <c r="L1006" s="9">
        <v>0</v>
      </c>
      <c r="M1006" s="9">
        <v>269.43</v>
      </c>
      <c r="N1006" s="3">
        <v>1674970.2</v>
      </c>
      <c r="O1006" s="9">
        <v>0</v>
      </c>
      <c r="P1006" s="9">
        <v>0</v>
      </c>
      <c r="Q1006" s="9">
        <v>0</v>
      </c>
      <c r="R1006" s="3">
        <f>Q1006*3200</f>
        <v>0</v>
      </c>
      <c r="S1006" s="9">
        <v>0</v>
      </c>
      <c r="T1006" s="9">
        <v>0</v>
      </c>
      <c r="U1006" s="9">
        <v>0</v>
      </c>
      <c r="V1006" s="5">
        <f t="shared" si="238"/>
        <v>6216.7175147533681</v>
      </c>
    </row>
    <row r="1007" spans="1:258" ht="25.15" customHeight="1" x14ac:dyDescent="0.25">
      <c r="A1007" s="49" t="s">
        <v>1775</v>
      </c>
      <c r="B1007" s="20" t="s">
        <v>580</v>
      </c>
      <c r="C1007" s="2">
        <f t="shared" si="236"/>
        <v>4006519.54</v>
      </c>
      <c r="D1007" s="3">
        <f t="shared" si="237"/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10">
        <v>0</v>
      </c>
      <c r="L1007" s="9">
        <v>0</v>
      </c>
      <c r="M1007" s="9">
        <v>794.35</v>
      </c>
      <c r="N1007" s="3">
        <v>4006519.54</v>
      </c>
      <c r="O1007" s="9">
        <v>0</v>
      </c>
      <c r="P1007" s="9">
        <v>0</v>
      </c>
      <c r="Q1007" s="9">
        <v>0</v>
      </c>
      <c r="R1007" s="3">
        <f>Q1007*3000</f>
        <v>0</v>
      </c>
      <c r="S1007" s="9">
        <v>0</v>
      </c>
      <c r="T1007" s="9">
        <v>0</v>
      </c>
      <c r="U1007" s="9">
        <v>0</v>
      </c>
      <c r="V1007" s="5">
        <f t="shared" si="238"/>
        <v>5043.7710580978155</v>
      </c>
    </row>
    <row r="1008" spans="1:258" ht="25.15" customHeight="1" x14ac:dyDescent="0.25">
      <c r="A1008" s="49" t="s">
        <v>1776</v>
      </c>
      <c r="B1008" s="20" t="s">
        <v>487</v>
      </c>
      <c r="C1008" s="2">
        <f t="shared" si="236"/>
        <v>2534540</v>
      </c>
      <c r="D1008" s="3">
        <f t="shared" si="237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10">
        <v>0</v>
      </c>
      <c r="L1008" s="9">
        <v>0</v>
      </c>
      <c r="M1008" s="9">
        <v>246.28</v>
      </c>
      <c r="N1008" s="3">
        <v>1354540</v>
      </c>
      <c r="O1008" s="9">
        <v>0</v>
      </c>
      <c r="P1008" s="9">
        <v>0</v>
      </c>
      <c r="Q1008" s="9">
        <v>360</v>
      </c>
      <c r="R1008" s="3">
        <v>1080000</v>
      </c>
      <c r="S1008" s="9">
        <v>0</v>
      </c>
      <c r="T1008" s="9">
        <v>0</v>
      </c>
      <c r="U1008" s="9">
        <v>100000</v>
      </c>
      <c r="V1008" s="5">
        <f t="shared" si="238"/>
        <v>5500</v>
      </c>
    </row>
    <row r="1009" spans="1:258" ht="25.15" customHeight="1" x14ac:dyDescent="0.25">
      <c r="A1009" s="49" t="s">
        <v>1777</v>
      </c>
      <c r="B1009" s="20" t="s">
        <v>1103</v>
      </c>
      <c r="C1009" s="2">
        <f t="shared" si="236"/>
        <v>197146.99</v>
      </c>
      <c r="D1009" s="3">
        <f t="shared" si="237"/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9">
        <v>0</v>
      </c>
      <c r="N1009" s="3">
        <f>M1009*6600</f>
        <v>0</v>
      </c>
      <c r="O1009" s="3">
        <v>0</v>
      </c>
      <c r="P1009" s="3">
        <v>0</v>
      </c>
      <c r="Q1009" s="3">
        <v>0</v>
      </c>
      <c r="R1009" s="3">
        <f>Q1009*3200</f>
        <v>0</v>
      </c>
      <c r="S1009" s="3">
        <v>0</v>
      </c>
      <c r="T1009" s="9">
        <v>0</v>
      </c>
      <c r="U1009" s="3">
        <v>197146.99</v>
      </c>
      <c r="V1009" s="5" t="e">
        <f t="shared" si="238"/>
        <v>#DIV/0!</v>
      </c>
    </row>
    <row r="1010" spans="1:258" ht="25.15" customHeight="1" x14ac:dyDescent="0.25">
      <c r="A1010" s="49" t="s">
        <v>1778</v>
      </c>
      <c r="B1010" s="20" t="s">
        <v>671</v>
      </c>
      <c r="C1010" s="2">
        <f t="shared" si="236"/>
        <v>1590762.4</v>
      </c>
      <c r="D1010" s="3">
        <f t="shared" si="237"/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4">
        <v>0</v>
      </c>
      <c r="L1010" s="3">
        <v>0</v>
      </c>
      <c r="M1010" s="9">
        <v>254.27</v>
      </c>
      <c r="N1010" s="3">
        <v>1590762.4</v>
      </c>
      <c r="O1010" s="3">
        <v>0</v>
      </c>
      <c r="P1010" s="3">
        <v>0</v>
      </c>
      <c r="Q1010" s="3">
        <v>0</v>
      </c>
      <c r="R1010" s="3">
        <f>Q1010*3200</f>
        <v>0</v>
      </c>
      <c r="S1010" s="3">
        <v>0</v>
      </c>
      <c r="T1010" s="9">
        <v>0</v>
      </c>
      <c r="U1010" s="3">
        <v>0</v>
      </c>
      <c r="V1010" s="5">
        <f t="shared" si="238"/>
        <v>6256.1938097298143</v>
      </c>
    </row>
    <row r="1011" spans="1:258" ht="25.15" customHeight="1" x14ac:dyDescent="0.25">
      <c r="A1011" s="49" t="s">
        <v>1779</v>
      </c>
      <c r="B1011" s="20" t="s">
        <v>672</v>
      </c>
      <c r="C1011" s="2">
        <f t="shared" si="236"/>
        <v>1277658</v>
      </c>
      <c r="D1011" s="3">
        <f t="shared" si="237"/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10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422.1</v>
      </c>
      <c r="R1011" s="3">
        <v>1277658</v>
      </c>
      <c r="S1011" s="9">
        <v>0</v>
      </c>
      <c r="T1011" s="9">
        <v>0</v>
      </c>
      <c r="U1011" s="9">
        <v>0</v>
      </c>
      <c r="V1011" s="5" t="e">
        <f t="shared" si="238"/>
        <v>#DIV/0!</v>
      </c>
    </row>
    <row r="1012" spans="1:258" ht="25.15" customHeight="1" x14ac:dyDescent="0.25">
      <c r="A1012" s="49" t="s">
        <v>1780</v>
      </c>
      <c r="B1012" s="20" t="s">
        <v>673</v>
      </c>
      <c r="C1012" s="2">
        <f t="shared" si="236"/>
        <v>1113548.8</v>
      </c>
      <c r="D1012" s="3">
        <f t="shared" si="237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9">
        <v>0</v>
      </c>
      <c r="N1012" s="9">
        <v>0</v>
      </c>
      <c r="O1012" s="3">
        <v>0</v>
      </c>
      <c r="P1012" s="3">
        <v>0</v>
      </c>
      <c r="Q1012" s="3">
        <v>407.4</v>
      </c>
      <c r="R1012" s="3">
        <v>1113548.8</v>
      </c>
      <c r="S1012" s="3">
        <v>0</v>
      </c>
      <c r="T1012" s="9">
        <v>0</v>
      </c>
      <c r="U1012" s="3">
        <v>0</v>
      </c>
      <c r="V1012" s="5" t="e">
        <f t="shared" si="238"/>
        <v>#DIV/0!</v>
      </c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  <c r="AL1012" s="37"/>
      <c r="AM1012" s="37"/>
      <c r="AN1012" s="37"/>
      <c r="AO1012" s="37"/>
      <c r="AP1012" s="37"/>
      <c r="AQ1012" s="37"/>
      <c r="AR1012" s="37"/>
      <c r="AS1012" s="37"/>
      <c r="AT1012" s="37"/>
      <c r="AU1012" s="37"/>
      <c r="AV1012" s="37"/>
      <c r="AW1012" s="37"/>
      <c r="AX1012" s="37"/>
      <c r="AY1012" s="37"/>
      <c r="AZ1012" s="37"/>
      <c r="BA1012" s="37"/>
      <c r="BB1012" s="37"/>
      <c r="BC1012" s="37"/>
      <c r="BD1012" s="37"/>
      <c r="BE1012" s="37"/>
      <c r="BF1012" s="37"/>
      <c r="BG1012" s="37"/>
      <c r="BH1012" s="37"/>
      <c r="BI1012" s="37"/>
      <c r="BJ1012" s="37"/>
      <c r="BK1012" s="37"/>
      <c r="BL1012" s="37"/>
      <c r="BM1012" s="37"/>
      <c r="BN1012" s="37"/>
      <c r="BO1012" s="37"/>
      <c r="BP1012" s="37"/>
      <c r="BQ1012" s="37"/>
      <c r="BR1012" s="37"/>
      <c r="BS1012" s="37"/>
      <c r="BT1012" s="37"/>
      <c r="BU1012" s="37"/>
      <c r="BV1012" s="37"/>
      <c r="BW1012" s="37"/>
      <c r="BX1012" s="37"/>
      <c r="BY1012" s="37"/>
      <c r="BZ1012" s="37"/>
      <c r="CA1012" s="37"/>
      <c r="CB1012" s="37"/>
      <c r="CC1012" s="37"/>
      <c r="CD1012" s="37"/>
      <c r="CE1012" s="37"/>
      <c r="CF1012" s="37"/>
      <c r="CG1012" s="37"/>
      <c r="CH1012" s="37"/>
      <c r="CI1012" s="37"/>
      <c r="CJ1012" s="37"/>
      <c r="CK1012" s="37"/>
      <c r="CL1012" s="37"/>
      <c r="CM1012" s="37"/>
      <c r="CN1012" s="37"/>
      <c r="CO1012" s="37"/>
      <c r="CP1012" s="37"/>
      <c r="CQ1012" s="37"/>
      <c r="CR1012" s="37"/>
      <c r="CS1012" s="37"/>
      <c r="CT1012" s="37"/>
      <c r="CU1012" s="37"/>
      <c r="CV1012" s="37"/>
      <c r="CW1012" s="37"/>
      <c r="CX1012" s="37"/>
      <c r="CY1012" s="37"/>
      <c r="CZ1012" s="37"/>
      <c r="DA1012" s="37"/>
      <c r="DB1012" s="37"/>
      <c r="DC1012" s="37"/>
      <c r="DD1012" s="37"/>
      <c r="DE1012" s="37"/>
      <c r="DF1012" s="37"/>
      <c r="DG1012" s="37"/>
      <c r="DH1012" s="37"/>
      <c r="DI1012" s="37"/>
      <c r="DJ1012" s="37"/>
      <c r="DK1012" s="37"/>
      <c r="DL1012" s="37"/>
      <c r="DM1012" s="37"/>
      <c r="DN1012" s="37"/>
      <c r="DO1012" s="37"/>
      <c r="DP1012" s="37"/>
      <c r="DQ1012" s="37"/>
      <c r="DR1012" s="37"/>
      <c r="DS1012" s="37"/>
      <c r="DT1012" s="37"/>
      <c r="DU1012" s="37"/>
      <c r="DV1012" s="37"/>
      <c r="DW1012" s="37"/>
      <c r="DX1012" s="37"/>
      <c r="DY1012" s="37"/>
      <c r="DZ1012" s="37"/>
      <c r="EA1012" s="37"/>
      <c r="EB1012" s="37"/>
      <c r="EC1012" s="37"/>
      <c r="ED1012" s="37"/>
      <c r="EE1012" s="37"/>
      <c r="EF1012" s="37"/>
      <c r="EG1012" s="37"/>
      <c r="EH1012" s="37"/>
      <c r="EI1012" s="37"/>
      <c r="EJ1012" s="37"/>
      <c r="EK1012" s="37"/>
      <c r="EL1012" s="37"/>
      <c r="EM1012" s="37"/>
      <c r="EN1012" s="37"/>
      <c r="EO1012" s="37"/>
      <c r="EP1012" s="37"/>
      <c r="EQ1012" s="37"/>
      <c r="ER1012" s="37"/>
      <c r="ES1012" s="37"/>
      <c r="ET1012" s="37"/>
      <c r="EU1012" s="37"/>
      <c r="EV1012" s="37"/>
      <c r="EW1012" s="37"/>
      <c r="EX1012" s="37"/>
      <c r="EY1012" s="37"/>
      <c r="EZ1012" s="37"/>
      <c r="FA1012" s="37"/>
      <c r="FB1012" s="37"/>
      <c r="FC1012" s="37"/>
      <c r="FD1012" s="37"/>
      <c r="FE1012" s="37"/>
      <c r="FF1012" s="37"/>
      <c r="FG1012" s="37"/>
      <c r="FH1012" s="37"/>
      <c r="FI1012" s="37"/>
      <c r="FJ1012" s="37"/>
      <c r="FK1012" s="37"/>
      <c r="FL1012" s="37"/>
      <c r="FM1012" s="37"/>
      <c r="FN1012" s="37"/>
      <c r="FO1012" s="37"/>
      <c r="FP1012" s="37"/>
      <c r="FQ1012" s="37"/>
      <c r="FR1012" s="37"/>
      <c r="FS1012" s="37"/>
      <c r="FT1012" s="37"/>
      <c r="FU1012" s="37"/>
      <c r="FV1012" s="37"/>
      <c r="FW1012" s="37"/>
      <c r="FX1012" s="37"/>
      <c r="FY1012" s="37"/>
      <c r="FZ1012" s="37"/>
      <c r="GA1012" s="37"/>
      <c r="GB1012" s="37"/>
      <c r="GC1012" s="37"/>
      <c r="GD1012" s="37"/>
      <c r="GE1012" s="37"/>
      <c r="GF1012" s="37"/>
      <c r="GG1012" s="37"/>
      <c r="GH1012" s="37"/>
      <c r="GI1012" s="37"/>
      <c r="GJ1012" s="37"/>
      <c r="GK1012" s="37"/>
      <c r="GL1012" s="37"/>
      <c r="GM1012" s="37"/>
      <c r="GN1012" s="37"/>
      <c r="GO1012" s="37"/>
      <c r="GP1012" s="37"/>
      <c r="GQ1012" s="37"/>
      <c r="GR1012" s="37"/>
      <c r="GS1012" s="37"/>
      <c r="GT1012" s="37"/>
      <c r="GU1012" s="37"/>
      <c r="GV1012" s="37"/>
      <c r="GW1012" s="37"/>
      <c r="GX1012" s="37"/>
      <c r="GY1012" s="37"/>
      <c r="GZ1012" s="37"/>
      <c r="HA1012" s="37"/>
      <c r="HB1012" s="37"/>
      <c r="HC1012" s="37"/>
      <c r="HD1012" s="37"/>
      <c r="HE1012" s="37"/>
      <c r="HF1012" s="37"/>
      <c r="HG1012" s="37"/>
      <c r="HH1012" s="37"/>
      <c r="HI1012" s="37"/>
      <c r="HJ1012" s="37"/>
      <c r="HK1012" s="37"/>
      <c r="HL1012" s="37"/>
      <c r="HM1012" s="37"/>
      <c r="HN1012" s="37"/>
      <c r="HO1012" s="37"/>
      <c r="HP1012" s="37"/>
      <c r="HQ1012" s="37"/>
      <c r="HR1012" s="37"/>
      <c r="HS1012" s="37"/>
      <c r="HT1012" s="37"/>
      <c r="HU1012" s="37"/>
      <c r="HV1012" s="37"/>
      <c r="HW1012" s="37"/>
      <c r="HX1012" s="37"/>
      <c r="HY1012" s="37"/>
      <c r="HZ1012" s="37"/>
      <c r="IA1012" s="37"/>
      <c r="IB1012" s="37"/>
      <c r="IC1012" s="37"/>
      <c r="ID1012" s="37"/>
      <c r="IE1012" s="37"/>
      <c r="IF1012" s="37"/>
      <c r="IG1012" s="37"/>
      <c r="IH1012" s="37"/>
      <c r="II1012" s="37"/>
      <c r="IJ1012" s="37"/>
      <c r="IK1012" s="37"/>
      <c r="IL1012" s="37"/>
      <c r="IM1012" s="37"/>
      <c r="IN1012" s="37"/>
      <c r="IO1012" s="37"/>
      <c r="IP1012" s="37"/>
      <c r="IQ1012" s="37"/>
      <c r="IR1012" s="37"/>
      <c r="IS1012" s="37"/>
      <c r="IT1012" s="37"/>
      <c r="IU1012" s="37"/>
      <c r="IV1012" s="37"/>
      <c r="IW1012" s="37"/>
      <c r="IX1012" s="37"/>
    </row>
    <row r="1013" spans="1:258" ht="25.15" customHeight="1" x14ac:dyDescent="0.25">
      <c r="A1013" s="49" t="s">
        <v>1781</v>
      </c>
      <c r="B1013" s="20" t="s">
        <v>582</v>
      </c>
      <c r="C1013" s="2">
        <f t="shared" si="236"/>
        <v>1674129</v>
      </c>
      <c r="D1013" s="3">
        <f t="shared" si="237"/>
        <v>0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10">
        <v>0</v>
      </c>
      <c r="L1013" s="9">
        <v>0</v>
      </c>
      <c r="M1013" s="9">
        <v>254.13</v>
      </c>
      <c r="N1013" s="3">
        <v>1674129</v>
      </c>
      <c r="O1013" s="9">
        <v>0</v>
      </c>
      <c r="P1013" s="9">
        <v>0</v>
      </c>
      <c r="Q1013" s="9">
        <v>0</v>
      </c>
      <c r="R1013" s="3">
        <f t="shared" ref="R1013:R1018" si="241">Q1013*3200</f>
        <v>0</v>
      </c>
      <c r="S1013" s="9">
        <v>0</v>
      </c>
      <c r="T1013" s="9">
        <v>0</v>
      </c>
      <c r="U1013" s="9">
        <v>0</v>
      </c>
      <c r="V1013" s="5">
        <f t="shared" si="238"/>
        <v>6587.6874040845241</v>
      </c>
    </row>
    <row r="1014" spans="1:258" ht="25.15" customHeight="1" x14ac:dyDescent="0.25">
      <c r="A1014" s="49" t="s">
        <v>1782</v>
      </c>
      <c r="B1014" s="20" t="s">
        <v>669</v>
      </c>
      <c r="C1014" s="2">
        <f t="shared" si="236"/>
        <v>1531200</v>
      </c>
      <c r="D1014" s="3">
        <f t="shared" si="237"/>
        <v>0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4">
        <v>0</v>
      </c>
      <c r="L1014" s="3">
        <v>0</v>
      </c>
      <c r="M1014" s="3">
        <v>232</v>
      </c>
      <c r="N1014" s="3">
        <f>M1014*6600</f>
        <v>1531200</v>
      </c>
      <c r="O1014" s="3">
        <v>0</v>
      </c>
      <c r="P1014" s="3">
        <v>0</v>
      </c>
      <c r="Q1014" s="3">
        <v>0</v>
      </c>
      <c r="R1014" s="3">
        <f t="shared" si="241"/>
        <v>0</v>
      </c>
      <c r="S1014" s="3">
        <v>0</v>
      </c>
      <c r="T1014" s="9">
        <v>0</v>
      </c>
      <c r="U1014" s="3">
        <v>0</v>
      </c>
      <c r="V1014" s="5">
        <f t="shared" si="238"/>
        <v>6600</v>
      </c>
      <c r="W1014" s="28"/>
      <c r="X1014" s="28"/>
      <c r="Y1014" s="28"/>
      <c r="Z1014" s="28"/>
      <c r="AA1014" s="28"/>
      <c r="AB1014" s="28"/>
      <c r="AC1014" s="28"/>
      <c r="AD1014" s="28"/>
      <c r="AE1014" s="28"/>
      <c r="AF1014" s="28"/>
      <c r="AG1014" s="28"/>
      <c r="AH1014" s="28"/>
      <c r="AI1014" s="28"/>
      <c r="AJ1014" s="28"/>
      <c r="AK1014" s="28"/>
      <c r="AL1014" s="28"/>
      <c r="AM1014" s="28"/>
      <c r="AN1014" s="28"/>
      <c r="AO1014" s="28"/>
      <c r="AP1014" s="28"/>
      <c r="AQ1014" s="28"/>
      <c r="AR1014" s="28"/>
      <c r="AS1014" s="28"/>
      <c r="AT1014" s="28"/>
      <c r="AU1014" s="28"/>
      <c r="AV1014" s="28"/>
      <c r="AW1014" s="28"/>
      <c r="AX1014" s="28"/>
      <c r="AY1014" s="28"/>
      <c r="AZ1014" s="28"/>
      <c r="BA1014" s="28"/>
      <c r="BB1014" s="28"/>
      <c r="BC1014" s="28"/>
      <c r="BD1014" s="28"/>
      <c r="BE1014" s="28"/>
      <c r="BF1014" s="28"/>
      <c r="BG1014" s="28"/>
      <c r="BH1014" s="28"/>
      <c r="BI1014" s="28"/>
      <c r="BJ1014" s="28"/>
      <c r="BK1014" s="28"/>
      <c r="BL1014" s="28"/>
      <c r="BM1014" s="28"/>
      <c r="BN1014" s="28"/>
      <c r="BO1014" s="28"/>
      <c r="BP1014" s="28"/>
      <c r="BQ1014" s="28"/>
      <c r="BR1014" s="28"/>
      <c r="BS1014" s="28"/>
      <c r="BT1014" s="28"/>
      <c r="BU1014" s="28"/>
      <c r="BV1014" s="28"/>
      <c r="BW1014" s="28"/>
      <c r="BX1014" s="28"/>
      <c r="BY1014" s="28"/>
      <c r="BZ1014" s="28"/>
      <c r="CA1014" s="28"/>
      <c r="CB1014" s="28"/>
      <c r="CC1014" s="28"/>
      <c r="CD1014" s="28"/>
      <c r="CE1014" s="28"/>
      <c r="CF1014" s="28"/>
      <c r="CG1014" s="28"/>
      <c r="CH1014" s="28"/>
      <c r="CI1014" s="28"/>
      <c r="CJ1014" s="28"/>
      <c r="CK1014" s="28"/>
      <c r="CL1014" s="28"/>
      <c r="CM1014" s="28"/>
      <c r="CN1014" s="28"/>
      <c r="CO1014" s="28"/>
      <c r="CP1014" s="28"/>
      <c r="CQ1014" s="28"/>
      <c r="CR1014" s="28"/>
      <c r="CS1014" s="28"/>
      <c r="CT1014" s="28"/>
      <c r="CU1014" s="28"/>
      <c r="CV1014" s="28"/>
      <c r="CW1014" s="28"/>
      <c r="CX1014" s="28"/>
      <c r="CY1014" s="28"/>
      <c r="CZ1014" s="28"/>
      <c r="DA1014" s="28"/>
      <c r="DB1014" s="28"/>
      <c r="DC1014" s="28"/>
      <c r="DD1014" s="28"/>
      <c r="DE1014" s="28"/>
      <c r="DF1014" s="28"/>
      <c r="DG1014" s="28"/>
      <c r="DH1014" s="28"/>
      <c r="DI1014" s="28"/>
      <c r="DJ1014" s="28"/>
      <c r="DK1014" s="28"/>
      <c r="DL1014" s="28"/>
      <c r="DM1014" s="28"/>
      <c r="DN1014" s="28"/>
      <c r="DO1014" s="28"/>
      <c r="DP1014" s="28"/>
      <c r="DQ1014" s="28"/>
      <c r="DR1014" s="28"/>
      <c r="DS1014" s="28"/>
      <c r="DT1014" s="28"/>
      <c r="DU1014" s="28"/>
      <c r="DV1014" s="28"/>
      <c r="DW1014" s="28"/>
      <c r="DX1014" s="28"/>
      <c r="DY1014" s="28"/>
      <c r="DZ1014" s="28"/>
      <c r="EA1014" s="28"/>
      <c r="EB1014" s="28"/>
      <c r="EC1014" s="28"/>
      <c r="ED1014" s="28"/>
      <c r="EE1014" s="28"/>
      <c r="EF1014" s="28"/>
      <c r="EG1014" s="28"/>
      <c r="EH1014" s="28"/>
      <c r="EI1014" s="28"/>
      <c r="EJ1014" s="28"/>
      <c r="EK1014" s="28"/>
      <c r="EL1014" s="28"/>
      <c r="EM1014" s="28"/>
      <c r="EN1014" s="28"/>
      <c r="EO1014" s="28"/>
      <c r="EP1014" s="28"/>
      <c r="EQ1014" s="28"/>
      <c r="ER1014" s="28"/>
      <c r="ES1014" s="28"/>
      <c r="ET1014" s="28"/>
      <c r="EU1014" s="28"/>
      <c r="EV1014" s="28"/>
      <c r="EW1014" s="28"/>
      <c r="EX1014" s="28"/>
      <c r="EY1014" s="28"/>
      <c r="EZ1014" s="28"/>
      <c r="FA1014" s="28"/>
      <c r="FB1014" s="28"/>
      <c r="FC1014" s="28"/>
      <c r="FD1014" s="28"/>
      <c r="FE1014" s="28"/>
      <c r="FF1014" s="28"/>
      <c r="FG1014" s="28"/>
      <c r="FH1014" s="28"/>
      <c r="FI1014" s="28"/>
      <c r="FJ1014" s="28"/>
      <c r="FK1014" s="28"/>
      <c r="FL1014" s="28"/>
      <c r="FM1014" s="28"/>
      <c r="FN1014" s="28"/>
      <c r="FO1014" s="28"/>
      <c r="FP1014" s="28"/>
      <c r="FQ1014" s="28"/>
      <c r="FR1014" s="28"/>
      <c r="FS1014" s="28"/>
      <c r="FT1014" s="28"/>
      <c r="FU1014" s="28"/>
      <c r="FV1014" s="28"/>
      <c r="FW1014" s="28"/>
      <c r="FX1014" s="28"/>
      <c r="FY1014" s="28"/>
      <c r="FZ1014" s="28"/>
      <c r="GA1014" s="28"/>
      <c r="GB1014" s="28"/>
      <c r="GC1014" s="28"/>
      <c r="GD1014" s="28"/>
      <c r="GE1014" s="28"/>
      <c r="GF1014" s="28"/>
      <c r="GG1014" s="28"/>
      <c r="GH1014" s="28"/>
      <c r="GI1014" s="28"/>
      <c r="GJ1014" s="28"/>
      <c r="GK1014" s="28"/>
      <c r="GL1014" s="28"/>
      <c r="GM1014" s="28"/>
      <c r="GN1014" s="28"/>
      <c r="GO1014" s="28"/>
      <c r="GP1014" s="28"/>
      <c r="GQ1014" s="28"/>
      <c r="GR1014" s="28"/>
      <c r="GS1014" s="28"/>
      <c r="GT1014" s="28"/>
      <c r="GU1014" s="28"/>
      <c r="GV1014" s="28"/>
      <c r="GW1014" s="28"/>
      <c r="GX1014" s="28"/>
      <c r="GY1014" s="28"/>
      <c r="GZ1014" s="28"/>
      <c r="HA1014" s="28"/>
      <c r="HB1014" s="28"/>
      <c r="HC1014" s="28"/>
      <c r="HD1014" s="28"/>
      <c r="HE1014" s="28"/>
      <c r="HF1014" s="28"/>
      <c r="HG1014" s="28"/>
      <c r="HH1014" s="28"/>
      <c r="HI1014" s="28"/>
      <c r="HJ1014" s="28"/>
      <c r="HK1014" s="28"/>
      <c r="HL1014" s="28"/>
      <c r="HM1014" s="28"/>
      <c r="HN1014" s="28"/>
      <c r="HO1014" s="28"/>
      <c r="HP1014" s="28"/>
      <c r="HQ1014" s="28"/>
      <c r="HR1014" s="28"/>
      <c r="HS1014" s="28"/>
      <c r="HT1014" s="28"/>
      <c r="HU1014" s="28"/>
      <c r="HV1014" s="28"/>
      <c r="HW1014" s="28"/>
      <c r="HX1014" s="28"/>
      <c r="HY1014" s="28"/>
      <c r="HZ1014" s="28"/>
      <c r="IA1014" s="28"/>
      <c r="IB1014" s="28"/>
      <c r="IC1014" s="28"/>
      <c r="ID1014" s="28"/>
      <c r="IE1014" s="28"/>
      <c r="IF1014" s="28"/>
      <c r="IG1014" s="28"/>
      <c r="IH1014" s="28"/>
      <c r="II1014" s="28"/>
      <c r="IJ1014" s="28"/>
      <c r="IK1014" s="28"/>
      <c r="IL1014" s="28"/>
      <c r="IM1014" s="28"/>
      <c r="IN1014" s="28"/>
      <c r="IO1014" s="28"/>
      <c r="IP1014" s="28"/>
      <c r="IQ1014" s="28"/>
      <c r="IR1014" s="28"/>
      <c r="IS1014" s="28"/>
      <c r="IT1014" s="28"/>
      <c r="IU1014" s="28"/>
      <c r="IV1014" s="28"/>
      <c r="IW1014" s="28"/>
      <c r="IX1014" s="28"/>
    </row>
    <row r="1015" spans="1:258" ht="25.15" customHeight="1" x14ac:dyDescent="0.25">
      <c r="A1015" s="49" t="s">
        <v>1783</v>
      </c>
      <c r="B1015" s="20" t="s">
        <v>670</v>
      </c>
      <c r="C1015" s="2">
        <f t="shared" si="236"/>
        <v>1531200</v>
      </c>
      <c r="D1015" s="3">
        <f t="shared" si="237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4">
        <v>0</v>
      </c>
      <c r="L1015" s="3">
        <v>0</v>
      </c>
      <c r="M1015" s="9">
        <v>232</v>
      </c>
      <c r="N1015" s="3">
        <f>M1015*6600</f>
        <v>1531200</v>
      </c>
      <c r="O1015" s="3">
        <v>0</v>
      </c>
      <c r="P1015" s="3">
        <v>0</v>
      </c>
      <c r="Q1015" s="3">
        <v>0</v>
      </c>
      <c r="R1015" s="3">
        <f t="shared" si="241"/>
        <v>0</v>
      </c>
      <c r="S1015" s="3">
        <v>0</v>
      </c>
      <c r="T1015" s="9">
        <v>0</v>
      </c>
      <c r="U1015" s="3">
        <v>0</v>
      </c>
      <c r="V1015" s="5">
        <f t="shared" si="238"/>
        <v>6600</v>
      </c>
    </row>
    <row r="1016" spans="1:258" ht="25.15" customHeight="1" x14ac:dyDescent="0.25">
      <c r="A1016" s="49" t="s">
        <v>1784</v>
      </c>
      <c r="B1016" s="20" t="s">
        <v>586</v>
      </c>
      <c r="C1016" s="2">
        <f t="shared" si="236"/>
        <v>1702139.9999999998</v>
      </c>
      <c r="D1016" s="3">
        <f t="shared" si="237"/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10">
        <v>0</v>
      </c>
      <c r="L1016" s="9">
        <v>0</v>
      </c>
      <c r="M1016" s="9">
        <v>257.89999999999998</v>
      </c>
      <c r="N1016" s="3">
        <f>M1016*6600</f>
        <v>1702139.9999999998</v>
      </c>
      <c r="O1016" s="9">
        <v>0</v>
      </c>
      <c r="P1016" s="9">
        <v>0</v>
      </c>
      <c r="Q1016" s="9">
        <v>0</v>
      </c>
      <c r="R1016" s="3">
        <f t="shared" si="241"/>
        <v>0</v>
      </c>
      <c r="S1016" s="9">
        <v>0</v>
      </c>
      <c r="T1016" s="9">
        <v>0</v>
      </c>
      <c r="U1016" s="9">
        <v>0</v>
      </c>
      <c r="V1016" s="5">
        <f t="shared" si="238"/>
        <v>6600</v>
      </c>
    </row>
    <row r="1017" spans="1:258" ht="25.15" customHeight="1" x14ac:dyDescent="0.25">
      <c r="A1017" s="49" t="s">
        <v>1785</v>
      </c>
      <c r="B1017" s="20" t="s">
        <v>587</v>
      </c>
      <c r="C1017" s="2">
        <f t="shared" si="236"/>
        <v>1698180</v>
      </c>
      <c r="D1017" s="3">
        <f t="shared" si="237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10">
        <v>0</v>
      </c>
      <c r="L1017" s="9">
        <v>0</v>
      </c>
      <c r="M1017" s="9">
        <v>257.3</v>
      </c>
      <c r="N1017" s="3">
        <f>M1017*6600</f>
        <v>1698180</v>
      </c>
      <c r="O1017" s="9">
        <v>0</v>
      </c>
      <c r="P1017" s="9">
        <v>0</v>
      </c>
      <c r="Q1017" s="9">
        <v>0</v>
      </c>
      <c r="R1017" s="3">
        <f t="shared" si="241"/>
        <v>0</v>
      </c>
      <c r="S1017" s="9">
        <v>0</v>
      </c>
      <c r="T1017" s="9">
        <v>0</v>
      </c>
      <c r="U1017" s="9">
        <v>0</v>
      </c>
      <c r="V1017" s="5">
        <f t="shared" si="238"/>
        <v>6600</v>
      </c>
    </row>
    <row r="1018" spans="1:258" ht="25.15" customHeight="1" x14ac:dyDescent="0.25">
      <c r="A1018" s="49" t="s">
        <v>1786</v>
      </c>
      <c r="B1018" s="20" t="s">
        <v>588</v>
      </c>
      <c r="C1018" s="2">
        <f t="shared" si="236"/>
        <v>1702139.9999999998</v>
      </c>
      <c r="D1018" s="3">
        <f t="shared" si="237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10">
        <v>0</v>
      </c>
      <c r="L1018" s="9">
        <v>0</v>
      </c>
      <c r="M1018" s="9">
        <v>257.89999999999998</v>
      </c>
      <c r="N1018" s="3">
        <f>M1018*6600</f>
        <v>1702139.9999999998</v>
      </c>
      <c r="O1018" s="9">
        <v>0</v>
      </c>
      <c r="P1018" s="9">
        <v>0</v>
      </c>
      <c r="Q1018" s="9">
        <v>0</v>
      </c>
      <c r="R1018" s="3">
        <f t="shared" si="241"/>
        <v>0</v>
      </c>
      <c r="S1018" s="9">
        <v>0</v>
      </c>
      <c r="T1018" s="9">
        <v>0</v>
      </c>
      <c r="U1018" s="9">
        <v>0</v>
      </c>
      <c r="V1018" s="5">
        <f t="shared" si="238"/>
        <v>6600</v>
      </c>
    </row>
    <row r="1019" spans="1:258" ht="25.15" customHeight="1" x14ac:dyDescent="0.25">
      <c r="A1019" s="49" t="s">
        <v>1787</v>
      </c>
      <c r="B1019" s="20" t="s">
        <v>405</v>
      </c>
      <c r="C1019" s="2">
        <f t="shared" si="236"/>
        <v>1439463.6</v>
      </c>
      <c r="D1019" s="3">
        <f t="shared" si="237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4">
        <v>0</v>
      </c>
      <c r="L1019" s="3">
        <v>0</v>
      </c>
      <c r="M1019" s="3">
        <v>248.4</v>
      </c>
      <c r="N1019" s="3">
        <v>1439463.6</v>
      </c>
      <c r="O1019" s="3">
        <v>0</v>
      </c>
      <c r="P1019" s="3">
        <v>0</v>
      </c>
      <c r="Q1019" s="3">
        <v>0</v>
      </c>
      <c r="R1019" s="3">
        <f>Q1019*3000</f>
        <v>0</v>
      </c>
      <c r="S1019" s="3">
        <v>0</v>
      </c>
      <c r="T1019" s="9">
        <v>0</v>
      </c>
      <c r="U1019" s="3">
        <v>0</v>
      </c>
      <c r="V1019" s="5">
        <f t="shared" si="238"/>
        <v>5794.9420289855079</v>
      </c>
    </row>
    <row r="1020" spans="1:258" ht="25.15" customHeight="1" x14ac:dyDescent="0.25">
      <c r="A1020" s="49" t="s">
        <v>1788</v>
      </c>
      <c r="B1020" s="20" t="s">
        <v>674</v>
      </c>
      <c r="C1020" s="2">
        <f t="shared" si="236"/>
        <v>1593057.8</v>
      </c>
      <c r="D1020" s="3">
        <f t="shared" si="237"/>
        <v>0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  <c r="K1020" s="4">
        <v>0</v>
      </c>
      <c r="L1020" s="3">
        <v>0</v>
      </c>
      <c r="M1020" s="9">
        <v>267</v>
      </c>
      <c r="N1020" s="3">
        <v>1593057.8</v>
      </c>
      <c r="O1020" s="3">
        <v>0</v>
      </c>
      <c r="P1020" s="3">
        <v>0</v>
      </c>
      <c r="Q1020" s="3">
        <v>0</v>
      </c>
      <c r="R1020" s="3">
        <f t="shared" ref="R1020:R1033" si="242">Q1020*3200</f>
        <v>0</v>
      </c>
      <c r="S1020" s="3">
        <v>0</v>
      </c>
      <c r="T1020" s="9">
        <v>0</v>
      </c>
      <c r="U1020" s="3">
        <v>0</v>
      </c>
      <c r="V1020" s="5">
        <f t="shared" si="238"/>
        <v>5966.5086142322098</v>
      </c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  <c r="AM1020" s="37"/>
      <c r="AN1020" s="37"/>
      <c r="AO1020" s="37"/>
      <c r="AP1020" s="37"/>
      <c r="AQ1020" s="37"/>
      <c r="AR1020" s="37"/>
      <c r="AS1020" s="37"/>
      <c r="AT1020" s="37"/>
      <c r="AU1020" s="37"/>
      <c r="AV1020" s="37"/>
      <c r="AW1020" s="37"/>
      <c r="AX1020" s="37"/>
      <c r="AY1020" s="37"/>
      <c r="AZ1020" s="37"/>
      <c r="BA1020" s="37"/>
      <c r="BB1020" s="37"/>
      <c r="BC1020" s="37"/>
      <c r="BD1020" s="37"/>
      <c r="BE1020" s="37"/>
      <c r="BF1020" s="37"/>
      <c r="BG1020" s="37"/>
      <c r="BH1020" s="37"/>
      <c r="BI1020" s="37"/>
      <c r="BJ1020" s="37"/>
      <c r="BK1020" s="37"/>
      <c r="BL1020" s="37"/>
      <c r="BM1020" s="37"/>
      <c r="BN1020" s="37"/>
      <c r="BO1020" s="37"/>
      <c r="BP1020" s="37"/>
      <c r="BQ1020" s="37"/>
      <c r="BR1020" s="37"/>
      <c r="BS1020" s="37"/>
      <c r="BT1020" s="37"/>
      <c r="BU1020" s="37"/>
      <c r="BV1020" s="37"/>
      <c r="BW1020" s="37"/>
      <c r="BX1020" s="37"/>
      <c r="BY1020" s="37"/>
      <c r="BZ1020" s="37"/>
      <c r="CA1020" s="37"/>
      <c r="CB1020" s="37"/>
      <c r="CC1020" s="37"/>
      <c r="CD1020" s="37"/>
      <c r="CE1020" s="37"/>
      <c r="CF1020" s="37"/>
      <c r="CG1020" s="37"/>
      <c r="CH1020" s="37"/>
      <c r="CI1020" s="37"/>
      <c r="CJ1020" s="37"/>
      <c r="CK1020" s="37"/>
      <c r="CL1020" s="37"/>
      <c r="CM1020" s="37"/>
      <c r="CN1020" s="37"/>
      <c r="CO1020" s="37"/>
      <c r="CP1020" s="37"/>
      <c r="CQ1020" s="37"/>
      <c r="CR1020" s="37"/>
      <c r="CS1020" s="37"/>
      <c r="CT1020" s="37"/>
      <c r="CU1020" s="37"/>
      <c r="CV1020" s="37"/>
      <c r="CW1020" s="37"/>
      <c r="CX1020" s="37"/>
      <c r="CY1020" s="37"/>
      <c r="CZ1020" s="37"/>
      <c r="DA1020" s="37"/>
      <c r="DB1020" s="37"/>
      <c r="DC1020" s="37"/>
      <c r="DD1020" s="37"/>
      <c r="DE1020" s="37"/>
      <c r="DF1020" s="37"/>
      <c r="DG1020" s="37"/>
      <c r="DH1020" s="37"/>
      <c r="DI1020" s="37"/>
      <c r="DJ1020" s="37"/>
      <c r="DK1020" s="37"/>
      <c r="DL1020" s="37"/>
      <c r="DM1020" s="37"/>
      <c r="DN1020" s="37"/>
      <c r="DO1020" s="37"/>
      <c r="DP1020" s="37"/>
      <c r="DQ1020" s="37"/>
      <c r="DR1020" s="37"/>
      <c r="DS1020" s="37"/>
      <c r="DT1020" s="37"/>
      <c r="DU1020" s="37"/>
      <c r="DV1020" s="37"/>
      <c r="DW1020" s="37"/>
      <c r="DX1020" s="37"/>
      <c r="DY1020" s="37"/>
      <c r="DZ1020" s="37"/>
      <c r="EA1020" s="37"/>
      <c r="EB1020" s="37"/>
      <c r="EC1020" s="37"/>
      <c r="ED1020" s="37"/>
      <c r="EE1020" s="37"/>
      <c r="EF1020" s="37"/>
      <c r="EG1020" s="37"/>
      <c r="EH1020" s="37"/>
      <c r="EI1020" s="37"/>
      <c r="EJ1020" s="37"/>
      <c r="EK1020" s="37"/>
      <c r="EL1020" s="37"/>
      <c r="EM1020" s="37"/>
      <c r="EN1020" s="37"/>
      <c r="EO1020" s="37"/>
      <c r="EP1020" s="37"/>
      <c r="EQ1020" s="37"/>
      <c r="ER1020" s="37"/>
      <c r="ES1020" s="37"/>
      <c r="ET1020" s="37"/>
      <c r="EU1020" s="37"/>
      <c r="EV1020" s="37"/>
      <c r="EW1020" s="37"/>
      <c r="EX1020" s="37"/>
      <c r="EY1020" s="37"/>
      <c r="EZ1020" s="37"/>
      <c r="FA1020" s="37"/>
      <c r="FB1020" s="37"/>
      <c r="FC1020" s="37"/>
      <c r="FD1020" s="37"/>
      <c r="FE1020" s="37"/>
      <c r="FF1020" s="37"/>
      <c r="FG1020" s="37"/>
      <c r="FH1020" s="37"/>
      <c r="FI1020" s="37"/>
      <c r="FJ1020" s="37"/>
      <c r="FK1020" s="37"/>
      <c r="FL1020" s="37"/>
      <c r="FM1020" s="37"/>
      <c r="FN1020" s="37"/>
      <c r="FO1020" s="37"/>
      <c r="FP1020" s="37"/>
      <c r="FQ1020" s="37"/>
      <c r="FR1020" s="37"/>
      <c r="FS1020" s="37"/>
      <c r="FT1020" s="37"/>
      <c r="FU1020" s="37"/>
      <c r="FV1020" s="37"/>
      <c r="FW1020" s="37"/>
      <c r="FX1020" s="37"/>
      <c r="FY1020" s="37"/>
      <c r="FZ1020" s="37"/>
      <c r="GA1020" s="37"/>
      <c r="GB1020" s="37"/>
      <c r="GC1020" s="37"/>
      <c r="GD1020" s="37"/>
      <c r="GE1020" s="37"/>
      <c r="GF1020" s="37"/>
      <c r="GG1020" s="37"/>
      <c r="GH1020" s="37"/>
      <c r="GI1020" s="37"/>
      <c r="GJ1020" s="37"/>
      <c r="GK1020" s="37"/>
      <c r="GL1020" s="37"/>
      <c r="GM1020" s="37"/>
      <c r="GN1020" s="37"/>
      <c r="GO1020" s="37"/>
      <c r="GP1020" s="37"/>
      <c r="GQ1020" s="37"/>
      <c r="GR1020" s="37"/>
      <c r="GS1020" s="37"/>
      <c r="GT1020" s="37"/>
      <c r="GU1020" s="37"/>
      <c r="GV1020" s="37"/>
      <c r="GW1020" s="37"/>
      <c r="GX1020" s="37"/>
      <c r="GY1020" s="37"/>
      <c r="GZ1020" s="37"/>
      <c r="HA1020" s="37"/>
      <c r="HB1020" s="37"/>
      <c r="HC1020" s="37"/>
      <c r="HD1020" s="37"/>
      <c r="HE1020" s="37"/>
      <c r="HF1020" s="37"/>
      <c r="HG1020" s="37"/>
      <c r="HH1020" s="37"/>
      <c r="HI1020" s="37"/>
      <c r="HJ1020" s="37"/>
      <c r="HK1020" s="37"/>
      <c r="HL1020" s="37"/>
      <c r="HM1020" s="37"/>
      <c r="HN1020" s="37"/>
      <c r="HO1020" s="37"/>
      <c r="HP1020" s="37"/>
      <c r="HQ1020" s="37"/>
      <c r="HR1020" s="37"/>
      <c r="HS1020" s="37"/>
      <c r="HT1020" s="37"/>
      <c r="HU1020" s="37"/>
      <c r="HV1020" s="37"/>
      <c r="HW1020" s="37"/>
      <c r="HX1020" s="37"/>
      <c r="HY1020" s="37"/>
      <c r="HZ1020" s="37"/>
      <c r="IA1020" s="37"/>
      <c r="IB1020" s="37"/>
      <c r="IC1020" s="37"/>
      <c r="ID1020" s="37"/>
      <c r="IE1020" s="37"/>
      <c r="IF1020" s="37"/>
      <c r="IG1020" s="37"/>
      <c r="IH1020" s="37"/>
      <c r="II1020" s="37"/>
      <c r="IJ1020" s="37"/>
      <c r="IK1020" s="37"/>
      <c r="IL1020" s="37"/>
      <c r="IM1020" s="37"/>
      <c r="IN1020" s="37"/>
      <c r="IO1020" s="37"/>
      <c r="IP1020" s="37"/>
      <c r="IQ1020" s="37"/>
      <c r="IR1020" s="37"/>
      <c r="IS1020" s="37"/>
      <c r="IT1020" s="37"/>
      <c r="IU1020" s="37"/>
      <c r="IV1020" s="37"/>
      <c r="IW1020" s="37"/>
      <c r="IX1020" s="37"/>
    </row>
    <row r="1021" spans="1:258" ht="25.15" customHeight="1" x14ac:dyDescent="0.25">
      <c r="A1021" s="49" t="s">
        <v>1789</v>
      </c>
      <c r="B1021" s="20" t="s">
        <v>675</v>
      </c>
      <c r="C1021" s="2">
        <f t="shared" si="236"/>
        <v>1592560.8</v>
      </c>
      <c r="D1021" s="3">
        <f t="shared" si="237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4">
        <v>0</v>
      </c>
      <c r="L1021" s="3">
        <v>0</v>
      </c>
      <c r="M1021" s="9">
        <v>241.3</v>
      </c>
      <c r="N1021" s="3">
        <v>1592560.8</v>
      </c>
      <c r="O1021" s="3">
        <v>0</v>
      </c>
      <c r="P1021" s="3">
        <v>0</v>
      </c>
      <c r="Q1021" s="3">
        <v>0</v>
      </c>
      <c r="R1021" s="3">
        <f t="shared" si="242"/>
        <v>0</v>
      </c>
      <c r="S1021" s="3">
        <v>0</v>
      </c>
      <c r="T1021" s="9">
        <v>0</v>
      </c>
      <c r="U1021" s="3">
        <v>0</v>
      </c>
      <c r="V1021" s="5">
        <f t="shared" si="238"/>
        <v>6599.9204309987563</v>
      </c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  <c r="AM1021" s="37"/>
      <c r="AN1021" s="37"/>
      <c r="AO1021" s="37"/>
      <c r="AP1021" s="37"/>
      <c r="AQ1021" s="37"/>
      <c r="AR1021" s="37"/>
      <c r="AS1021" s="37"/>
      <c r="AT1021" s="37"/>
      <c r="AU1021" s="37"/>
      <c r="AV1021" s="37"/>
      <c r="AW1021" s="37"/>
      <c r="AX1021" s="37"/>
      <c r="AY1021" s="37"/>
      <c r="AZ1021" s="37"/>
      <c r="BA1021" s="37"/>
      <c r="BB1021" s="37"/>
      <c r="BC1021" s="37"/>
      <c r="BD1021" s="37"/>
      <c r="BE1021" s="37"/>
      <c r="BF1021" s="37"/>
      <c r="BG1021" s="37"/>
      <c r="BH1021" s="37"/>
      <c r="BI1021" s="37"/>
      <c r="BJ1021" s="37"/>
      <c r="BK1021" s="37"/>
      <c r="BL1021" s="37"/>
      <c r="BM1021" s="37"/>
      <c r="BN1021" s="37"/>
      <c r="BO1021" s="37"/>
      <c r="BP1021" s="37"/>
      <c r="BQ1021" s="37"/>
      <c r="BR1021" s="37"/>
      <c r="BS1021" s="37"/>
      <c r="BT1021" s="37"/>
      <c r="BU1021" s="37"/>
      <c r="BV1021" s="37"/>
      <c r="BW1021" s="37"/>
      <c r="BX1021" s="37"/>
      <c r="BY1021" s="37"/>
      <c r="BZ1021" s="37"/>
      <c r="CA1021" s="37"/>
      <c r="CB1021" s="37"/>
      <c r="CC1021" s="37"/>
      <c r="CD1021" s="37"/>
      <c r="CE1021" s="37"/>
      <c r="CF1021" s="37"/>
      <c r="CG1021" s="37"/>
      <c r="CH1021" s="37"/>
      <c r="CI1021" s="37"/>
      <c r="CJ1021" s="37"/>
      <c r="CK1021" s="37"/>
      <c r="CL1021" s="37"/>
      <c r="CM1021" s="37"/>
      <c r="CN1021" s="37"/>
      <c r="CO1021" s="37"/>
      <c r="CP1021" s="37"/>
      <c r="CQ1021" s="37"/>
      <c r="CR1021" s="37"/>
      <c r="CS1021" s="37"/>
      <c r="CT1021" s="37"/>
      <c r="CU1021" s="37"/>
      <c r="CV1021" s="37"/>
      <c r="CW1021" s="37"/>
      <c r="CX1021" s="37"/>
      <c r="CY1021" s="37"/>
      <c r="CZ1021" s="37"/>
      <c r="DA1021" s="37"/>
      <c r="DB1021" s="37"/>
      <c r="DC1021" s="37"/>
      <c r="DD1021" s="37"/>
      <c r="DE1021" s="37"/>
      <c r="DF1021" s="37"/>
      <c r="DG1021" s="37"/>
      <c r="DH1021" s="37"/>
      <c r="DI1021" s="37"/>
      <c r="DJ1021" s="37"/>
      <c r="DK1021" s="37"/>
      <c r="DL1021" s="37"/>
      <c r="DM1021" s="37"/>
      <c r="DN1021" s="37"/>
      <c r="DO1021" s="37"/>
      <c r="DP1021" s="37"/>
      <c r="DQ1021" s="37"/>
      <c r="DR1021" s="37"/>
      <c r="DS1021" s="37"/>
      <c r="DT1021" s="37"/>
      <c r="DU1021" s="37"/>
      <c r="DV1021" s="37"/>
      <c r="DW1021" s="37"/>
      <c r="DX1021" s="37"/>
      <c r="DY1021" s="37"/>
      <c r="DZ1021" s="37"/>
      <c r="EA1021" s="37"/>
      <c r="EB1021" s="37"/>
      <c r="EC1021" s="37"/>
      <c r="ED1021" s="37"/>
      <c r="EE1021" s="37"/>
      <c r="EF1021" s="37"/>
      <c r="EG1021" s="37"/>
      <c r="EH1021" s="37"/>
      <c r="EI1021" s="37"/>
      <c r="EJ1021" s="37"/>
      <c r="EK1021" s="37"/>
      <c r="EL1021" s="37"/>
      <c r="EM1021" s="37"/>
      <c r="EN1021" s="37"/>
      <c r="EO1021" s="37"/>
      <c r="EP1021" s="37"/>
      <c r="EQ1021" s="37"/>
      <c r="ER1021" s="37"/>
      <c r="ES1021" s="37"/>
      <c r="ET1021" s="37"/>
      <c r="EU1021" s="37"/>
      <c r="EV1021" s="37"/>
      <c r="EW1021" s="37"/>
      <c r="EX1021" s="37"/>
      <c r="EY1021" s="37"/>
      <c r="EZ1021" s="37"/>
      <c r="FA1021" s="37"/>
      <c r="FB1021" s="37"/>
      <c r="FC1021" s="37"/>
      <c r="FD1021" s="37"/>
      <c r="FE1021" s="37"/>
      <c r="FF1021" s="37"/>
      <c r="FG1021" s="37"/>
      <c r="FH1021" s="37"/>
      <c r="FI1021" s="37"/>
      <c r="FJ1021" s="37"/>
      <c r="FK1021" s="37"/>
      <c r="FL1021" s="37"/>
      <c r="FM1021" s="37"/>
      <c r="FN1021" s="37"/>
      <c r="FO1021" s="37"/>
      <c r="FP1021" s="37"/>
      <c r="FQ1021" s="37"/>
      <c r="FR1021" s="37"/>
      <c r="FS1021" s="37"/>
      <c r="FT1021" s="37"/>
      <c r="FU1021" s="37"/>
      <c r="FV1021" s="37"/>
      <c r="FW1021" s="37"/>
      <c r="FX1021" s="37"/>
      <c r="FY1021" s="37"/>
      <c r="FZ1021" s="37"/>
      <c r="GA1021" s="37"/>
      <c r="GB1021" s="37"/>
      <c r="GC1021" s="37"/>
      <c r="GD1021" s="37"/>
      <c r="GE1021" s="37"/>
      <c r="GF1021" s="37"/>
      <c r="GG1021" s="37"/>
      <c r="GH1021" s="37"/>
      <c r="GI1021" s="37"/>
      <c r="GJ1021" s="37"/>
      <c r="GK1021" s="37"/>
      <c r="GL1021" s="37"/>
      <c r="GM1021" s="37"/>
      <c r="GN1021" s="37"/>
      <c r="GO1021" s="37"/>
      <c r="GP1021" s="37"/>
      <c r="GQ1021" s="37"/>
      <c r="GR1021" s="37"/>
      <c r="GS1021" s="37"/>
      <c r="GT1021" s="37"/>
      <c r="GU1021" s="37"/>
      <c r="GV1021" s="37"/>
      <c r="GW1021" s="37"/>
      <c r="GX1021" s="37"/>
      <c r="GY1021" s="37"/>
      <c r="GZ1021" s="37"/>
      <c r="HA1021" s="37"/>
      <c r="HB1021" s="37"/>
      <c r="HC1021" s="37"/>
      <c r="HD1021" s="37"/>
      <c r="HE1021" s="37"/>
      <c r="HF1021" s="37"/>
      <c r="HG1021" s="37"/>
      <c r="HH1021" s="37"/>
      <c r="HI1021" s="37"/>
      <c r="HJ1021" s="37"/>
      <c r="HK1021" s="37"/>
      <c r="HL1021" s="37"/>
      <c r="HM1021" s="37"/>
      <c r="HN1021" s="37"/>
      <c r="HO1021" s="37"/>
      <c r="HP1021" s="37"/>
      <c r="HQ1021" s="37"/>
      <c r="HR1021" s="37"/>
      <c r="HS1021" s="37"/>
      <c r="HT1021" s="37"/>
      <c r="HU1021" s="37"/>
      <c r="HV1021" s="37"/>
      <c r="HW1021" s="37"/>
      <c r="HX1021" s="37"/>
      <c r="HY1021" s="37"/>
      <c r="HZ1021" s="37"/>
      <c r="IA1021" s="37"/>
      <c r="IB1021" s="37"/>
      <c r="IC1021" s="37"/>
      <c r="ID1021" s="37"/>
      <c r="IE1021" s="37"/>
      <c r="IF1021" s="37"/>
      <c r="IG1021" s="37"/>
      <c r="IH1021" s="37"/>
      <c r="II1021" s="37"/>
      <c r="IJ1021" s="37"/>
      <c r="IK1021" s="37"/>
      <c r="IL1021" s="37"/>
      <c r="IM1021" s="37"/>
      <c r="IN1021" s="37"/>
      <c r="IO1021" s="37"/>
      <c r="IP1021" s="37"/>
      <c r="IQ1021" s="37"/>
      <c r="IR1021" s="37"/>
      <c r="IS1021" s="37"/>
      <c r="IT1021" s="37"/>
      <c r="IU1021" s="37"/>
      <c r="IV1021" s="37"/>
      <c r="IW1021" s="37"/>
      <c r="IX1021" s="37"/>
    </row>
    <row r="1022" spans="1:258" ht="25.15" customHeight="1" x14ac:dyDescent="0.25">
      <c r="A1022" s="49" t="s">
        <v>1790</v>
      </c>
      <c r="B1022" s="20" t="s">
        <v>590</v>
      </c>
      <c r="C1022" s="2">
        <f t="shared" si="236"/>
        <v>1505357.2</v>
      </c>
      <c r="D1022" s="3">
        <f t="shared" si="237"/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4">
        <v>0</v>
      </c>
      <c r="L1022" s="3">
        <v>0</v>
      </c>
      <c r="M1022" s="9">
        <v>254.97</v>
      </c>
      <c r="N1022" s="3">
        <v>1505357.2</v>
      </c>
      <c r="O1022" s="3">
        <v>0</v>
      </c>
      <c r="P1022" s="3">
        <v>0</v>
      </c>
      <c r="Q1022" s="3">
        <v>0</v>
      </c>
      <c r="R1022" s="3">
        <f t="shared" si="242"/>
        <v>0</v>
      </c>
      <c r="S1022" s="3">
        <v>0</v>
      </c>
      <c r="T1022" s="9">
        <v>0</v>
      </c>
      <c r="U1022" s="3">
        <v>0</v>
      </c>
      <c r="V1022" s="5">
        <f t="shared" si="238"/>
        <v>5904.0561634702117</v>
      </c>
    </row>
    <row r="1023" spans="1:258" ht="25.15" customHeight="1" x14ac:dyDescent="0.25">
      <c r="A1023" s="49" t="s">
        <v>1791</v>
      </c>
      <c r="B1023" s="20" t="s">
        <v>591</v>
      </c>
      <c r="C1023" s="2">
        <f t="shared" si="236"/>
        <v>1577150.4</v>
      </c>
      <c r="D1023" s="3">
        <f t="shared" si="237"/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4">
        <v>0</v>
      </c>
      <c r="L1023" s="3">
        <v>0</v>
      </c>
      <c r="M1023" s="3">
        <v>239.01</v>
      </c>
      <c r="N1023" s="3">
        <v>1577150.4</v>
      </c>
      <c r="O1023" s="3">
        <v>0</v>
      </c>
      <c r="P1023" s="3">
        <v>0</v>
      </c>
      <c r="Q1023" s="3">
        <v>0</v>
      </c>
      <c r="R1023" s="3">
        <f t="shared" si="242"/>
        <v>0</v>
      </c>
      <c r="S1023" s="3">
        <v>0</v>
      </c>
      <c r="T1023" s="9">
        <v>0</v>
      </c>
      <c r="U1023" s="3">
        <v>0</v>
      </c>
      <c r="V1023" s="5">
        <f t="shared" si="238"/>
        <v>6598.6795531567714</v>
      </c>
      <c r="W1023" s="34"/>
      <c r="X1023" s="34"/>
      <c r="Y1023" s="34"/>
      <c r="Z1023" s="34"/>
      <c r="AA1023" s="34"/>
      <c r="AB1023" s="34"/>
      <c r="AC1023" s="34"/>
      <c r="AD1023" s="34"/>
      <c r="AE1023" s="34"/>
      <c r="AF1023" s="34"/>
      <c r="AG1023" s="34"/>
      <c r="AH1023" s="34"/>
      <c r="AI1023" s="34"/>
      <c r="AJ1023" s="34"/>
      <c r="AK1023" s="34"/>
      <c r="AL1023" s="34"/>
      <c r="AM1023" s="34"/>
      <c r="AN1023" s="34"/>
      <c r="AO1023" s="34"/>
      <c r="AP1023" s="34"/>
      <c r="AQ1023" s="34"/>
      <c r="AR1023" s="34"/>
      <c r="AS1023" s="34"/>
      <c r="AT1023" s="34"/>
      <c r="AU1023" s="34"/>
      <c r="AV1023" s="34"/>
      <c r="AW1023" s="34"/>
      <c r="AX1023" s="34"/>
      <c r="AY1023" s="34"/>
      <c r="AZ1023" s="34"/>
      <c r="BA1023" s="34"/>
      <c r="BB1023" s="34"/>
      <c r="BC1023" s="34"/>
      <c r="BD1023" s="34"/>
      <c r="BE1023" s="34"/>
      <c r="BF1023" s="34"/>
      <c r="BG1023" s="34"/>
      <c r="BH1023" s="34"/>
      <c r="BI1023" s="34"/>
      <c r="BJ1023" s="34"/>
      <c r="BK1023" s="34"/>
      <c r="BL1023" s="34"/>
      <c r="BM1023" s="34"/>
      <c r="BN1023" s="34"/>
      <c r="BO1023" s="34"/>
      <c r="BP1023" s="34"/>
      <c r="BQ1023" s="34"/>
      <c r="BR1023" s="34"/>
      <c r="BS1023" s="34"/>
      <c r="BT1023" s="34"/>
      <c r="BU1023" s="34"/>
      <c r="BV1023" s="34"/>
      <c r="BW1023" s="34"/>
      <c r="BX1023" s="34"/>
      <c r="BY1023" s="34"/>
      <c r="BZ1023" s="34"/>
      <c r="CA1023" s="34"/>
      <c r="CB1023" s="34"/>
      <c r="CC1023" s="34"/>
      <c r="CD1023" s="34"/>
      <c r="CE1023" s="34"/>
      <c r="CF1023" s="34"/>
      <c r="CG1023" s="34"/>
      <c r="CH1023" s="34"/>
      <c r="CI1023" s="34"/>
      <c r="CJ1023" s="34"/>
      <c r="CK1023" s="34"/>
      <c r="CL1023" s="34"/>
      <c r="CM1023" s="34"/>
      <c r="CN1023" s="34"/>
      <c r="CO1023" s="34"/>
      <c r="CP1023" s="34"/>
      <c r="CQ1023" s="34"/>
      <c r="CR1023" s="34"/>
      <c r="CS1023" s="34"/>
      <c r="CT1023" s="34"/>
      <c r="CU1023" s="34"/>
      <c r="CV1023" s="34"/>
      <c r="CW1023" s="34"/>
      <c r="CX1023" s="34"/>
      <c r="CY1023" s="34"/>
      <c r="CZ1023" s="34"/>
      <c r="DA1023" s="34"/>
      <c r="DB1023" s="34"/>
      <c r="DC1023" s="34"/>
      <c r="DD1023" s="34"/>
      <c r="DE1023" s="34"/>
      <c r="DF1023" s="34"/>
      <c r="DG1023" s="34"/>
      <c r="DH1023" s="34"/>
      <c r="DI1023" s="34"/>
      <c r="DJ1023" s="34"/>
      <c r="DK1023" s="34"/>
      <c r="DL1023" s="34"/>
      <c r="DM1023" s="34"/>
      <c r="DN1023" s="34"/>
      <c r="DO1023" s="34"/>
      <c r="DP1023" s="34"/>
      <c r="DQ1023" s="34"/>
      <c r="DR1023" s="34"/>
      <c r="DS1023" s="34"/>
      <c r="DT1023" s="34"/>
      <c r="DU1023" s="34"/>
      <c r="DV1023" s="34"/>
      <c r="DW1023" s="34"/>
      <c r="DX1023" s="34"/>
      <c r="DY1023" s="34"/>
      <c r="DZ1023" s="34"/>
      <c r="EA1023" s="34"/>
      <c r="EB1023" s="34"/>
      <c r="EC1023" s="34"/>
      <c r="ED1023" s="34"/>
      <c r="EE1023" s="34"/>
      <c r="EF1023" s="34"/>
      <c r="EG1023" s="34"/>
      <c r="EH1023" s="34"/>
      <c r="EI1023" s="34"/>
      <c r="EJ1023" s="34"/>
      <c r="EK1023" s="34"/>
      <c r="EL1023" s="34"/>
      <c r="EM1023" s="34"/>
      <c r="EN1023" s="34"/>
      <c r="EO1023" s="34"/>
      <c r="EP1023" s="34"/>
      <c r="EQ1023" s="34"/>
      <c r="ER1023" s="34"/>
      <c r="ES1023" s="34"/>
      <c r="ET1023" s="34"/>
      <c r="EU1023" s="34"/>
      <c r="EV1023" s="34"/>
      <c r="EW1023" s="34"/>
      <c r="EX1023" s="34"/>
      <c r="EY1023" s="34"/>
      <c r="EZ1023" s="34"/>
      <c r="FA1023" s="34"/>
      <c r="FB1023" s="34"/>
      <c r="FC1023" s="34"/>
      <c r="FD1023" s="34"/>
      <c r="FE1023" s="34"/>
      <c r="FF1023" s="34"/>
      <c r="FG1023" s="34"/>
      <c r="FH1023" s="34"/>
      <c r="FI1023" s="34"/>
      <c r="FJ1023" s="34"/>
      <c r="FK1023" s="34"/>
      <c r="FL1023" s="34"/>
      <c r="FM1023" s="34"/>
      <c r="FN1023" s="34"/>
      <c r="FO1023" s="34"/>
      <c r="FP1023" s="34"/>
      <c r="FQ1023" s="34"/>
      <c r="FR1023" s="34"/>
      <c r="FS1023" s="34"/>
      <c r="FT1023" s="34"/>
      <c r="FU1023" s="34"/>
      <c r="FV1023" s="34"/>
      <c r="FW1023" s="34"/>
      <c r="FX1023" s="34"/>
      <c r="FY1023" s="34"/>
      <c r="FZ1023" s="34"/>
      <c r="GA1023" s="34"/>
      <c r="GB1023" s="34"/>
      <c r="GC1023" s="34"/>
      <c r="GD1023" s="34"/>
      <c r="GE1023" s="34"/>
      <c r="GF1023" s="34"/>
      <c r="GG1023" s="34"/>
      <c r="GH1023" s="34"/>
      <c r="GI1023" s="34"/>
      <c r="GJ1023" s="34"/>
      <c r="GK1023" s="34"/>
      <c r="GL1023" s="34"/>
      <c r="GM1023" s="34"/>
      <c r="GN1023" s="34"/>
      <c r="GO1023" s="34"/>
      <c r="GP1023" s="34"/>
      <c r="GQ1023" s="34"/>
      <c r="GR1023" s="34"/>
      <c r="GS1023" s="34"/>
      <c r="GT1023" s="34"/>
      <c r="GU1023" s="34"/>
      <c r="GV1023" s="34"/>
      <c r="GW1023" s="34"/>
      <c r="GX1023" s="34"/>
      <c r="GY1023" s="34"/>
      <c r="GZ1023" s="34"/>
      <c r="HA1023" s="34"/>
      <c r="HB1023" s="34"/>
      <c r="HC1023" s="34"/>
      <c r="HD1023" s="34"/>
      <c r="HE1023" s="34"/>
      <c r="HF1023" s="34"/>
      <c r="HG1023" s="34"/>
      <c r="HH1023" s="34"/>
      <c r="HI1023" s="34"/>
      <c r="HJ1023" s="34"/>
      <c r="HK1023" s="34"/>
      <c r="HL1023" s="34"/>
      <c r="HM1023" s="34"/>
      <c r="HN1023" s="34"/>
      <c r="HO1023" s="34"/>
      <c r="HP1023" s="34"/>
      <c r="HQ1023" s="34"/>
      <c r="HR1023" s="34"/>
      <c r="HS1023" s="34"/>
      <c r="HT1023" s="34"/>
      <c r="HU1023" s="34"/>
      <c r="HV1023" s="34"/>
      <c r="HW1023" s="34"/>
      <c r="HX1023" s="34"/>
      <c r="HY1023" s="34"/>
      <c r="HZ1023" s="34"/>
      <c r="IA1023" s="34"/>
      <c r="IB1023" s="34"/>
      <c r="IC1023" s="34"/>
      <c r="ID1023" s="34"/>
      <c r="IE1023" s="34"/>
      <c r="IF1023" s="34"/>
      <c r="IG1023" s="34"/>
      <c r="IH1023" s="34"/>
      <c r="II1023" s="34"/>
      <c r="IJ1023" s="34"/>
      <c r="IK1023" s="34"/>
      <c r="IL1023" s="34"/>
      <c r="IM1023" s="34"/>
      <c r="IN1023" s="34"/>
      <c r="IO1023" s="34"/>
      <c r="IP1023" s="34"/>
      <c r="IQ1023" s="34"/>
      <c r="IR1023" s="34"/>
      <c r="IS1023" s="34"/>
      <c r="IT1023" s="34"/>
      <c r="IU1023" s="34"/>
      <c r="IV1023" s="34"/>
      <c r="IW1023" s="34"/>
      <c r="IX1023" s="34"/>
    </row>
    <row r="1024" spans="1:258" ht="25.15" customHeight="1" x14ac:dyDescent="0.25">
      <c r="A1024" s="49" t="s">
        <v>1792</v>
      </c>
      <c r="B1024" s="20" t="s">
        <v>592</v>
      </c>
      <c r="C1024" s="2">
        <f t="shared" si="236"/>
        <v>1369052.6</v>
      </c>
      <c r="D1024" s="3">
        <f t="shared" si="237"/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4">
        <v>0</v>
      </c>
      <c r="L1024" s="3">
        <v>0</v>
      </c>
      <c r="M1024" s="3">
        <v>237.25</v>
      </c>
      <c r="N1024" s="3">
        <v>1369052.6</v>
      </c>
      <c r="O1024" s="3">
        <v>0</v>
      </c>
      <c r="P1024" s="3">
        <v>0</v>
      </c>
      <c r="Q1024" s="3">
        <v>0</v>
      </c>
      <c r="R1024" s="3">
        <f t="shared" si="242"/>
        <v>0</v>
      </c>
      <c r="S1024" s="3">
        <v>0</v>
      </c>
      <c r="T1024" s="9">
        <v>0</v>
      </c>
      <c r="U1024" s="3">
        <v>0</v>
      </c>
      <c r="V1024" s="5">
        <f t="shared" si="238"/>
        <v>5770.5062170706015</v>
      </c>
      <c r="W1024" s="28"/>
      <c r="X1024" s="28"/>
      <c r="Y1024" s="28"/>
      <c r="Z1024" s="28"/>
      <c r="AA1024" s="28"/>
      <c r="AB1024" s="28"/>
      <c r="AC1024" s="28"/>
      <c r="AD1024" s="28"/>
      <c r="AE1024" s="28"/>
      <c r="AF1024" s="28"/>
      <c r="AG1024" s="28"/>
      <c r="AH1024" s="28"/>
      <c r="AI1024" s="28"/>
      <c r="AJ1024" s="28"/>
      <c r="AK1024" s="28"/>
      <c r="AL1024" s="28"/>
      <c r="AM1024" s="28"/>
      <c r="AN1024" s="28"/>
      <c r="AO1024" s="28"/>
      <c r="AP1024" s="28"/>
      <c r="AQ1024" s="28"/>
      <c r="AR1024" s="28"/>
      <c r="AS1024" s="28"/>
      <c r="AT1024" s="28"/>
      <c r="AU1024" s="28"/>
      <c r="AV1024" s="28"/>
      <c r="AW1024" s="28"/>
      <c r="AX1024" s="28"/>
      <c r="AY1024" s="28"/>
      <c r="AZ1024" s="28"/>
      <c r="BA1024" s="28"/>
      <c r="BB1024" s="28"/>
      <c r="BC1024" s="28"/>
      <c r="BD1024" s="28"/>
      <c r="BE1024" s="28"/>
      <c r="BF1024" s="28"/>
      <c r="BG1024" s="28"/>
      <c r="BH1024" s="28"/>
      <c r="BI1024" s="28"/>
      <c r="BJ1024" s="28"/>
      <c r="BK1024" s="28"/>
      <c r="BL1024" s="28"/>
      <c r="BM1024" s="28"/>
      <c r="BN1024" s="28"/>
      <c r="BO1024" s="28"/>
      <c r="BP1024" s="28"/>
      <c r="BQ1024" s="28"/>
      <c r="BR1024" s="28"/>
      <c r="BS1024" s="28"/>
      <c r="BT1024" s="28"/>
      <c r="BU1024" s="28"/>
      <c r="BV1024" s="28"/>
      <c r="BW1024" s="28"/>
      <c r="BX1024" s="28"/>
      <c r="BY1024" s="28"/>
      <c r="BZ1024" s="28"/>
      <c r="CA1024" s="28"/>
      <c r="CB1024" s="28"/>
      <c r="CC1024" s="28"/>
      <c r="CD1024" s="28"/>
      <c r="CE1024" s="28"/>
      <c r="CF1024" s="28"/>
      <c r="CG1024" s="28"/>
      <c r="CH1024" s="28"/>
      <c r="CI1024" s="28"/>
      <c r="CJ1024" s="28"/>
      <c r="CK1024" s="28"/>
      <c r="CL1024" s="28"/>
      <c r="CM1024" s="28"/>
      <c r="CN1024" s="28"/>
      <c r="CO1024" s="28"/>
      <c r="CP1024" s="28"/>
      <c r="CQ1024" s="28"/>
      <c r="CR1024" s="28"/>
      <c r="CS1024" s="28"/>
      <c r="CT1024" s="28"/>
      <c r="CU1024" s="28"/>
      <c r="CV1024" s="28"/>
      <c r="CW1024" s="28"/>
      <c r="CX1024" s="28"/>
      <c r="CY1024" s="28"/>
      <c r="CZ1024" s="28"/>
      <c r="DA1024" s="28"/>
      <c r="DB1024" s="28"/>
      <c r="DC1024" s="28"/>
      <c r="DD1024" s="28"/>
      <c r="DE1024" s="28"/>
      <c r="DF1024" s="28"/>
      <c r="DG1024" s="28"/>
      <c r="DH1024" s="28"/>
      <c r="DI1024" s="28"/>
      <c r="DJ1024" s="28"/>
      <c r="DK1024" s="28"/>
      <c r="DL1024" s="28"/>
      <c r="DM1024" s="28"/>
      <c r="DN1024" s="28"/>
      <c r="DO1024" s="28"/>
      <c r="DP1024" s="28"/>
      <c r="DQ1024" s="28"/>
      <c r="DR1024" s="28"/>
      <c r="DS1024" s="28"/>
      <c r="DT1024" s="28"/>
      <c r="DU1024" s="28"/>
      <c r="DV1024" s="28"/>
      <c r="DW1024" s="28"/>
      <c r="DX1024" s="28"/>
      <c r="DY1024" s="28"/>
      <c r="DZ1024" s="28"/>
      <c r="EA1024" s="28"/>
      <c r="EB1024" s="28"/>
      <c r="EC1024" s="28"/>
      <c r="ED1024" s="28"/>
      <c r="EE1024" s="28"/>
      <c r="EF1024" s="28"/>
      <c r="EG1024" s="28"/>
      <c r="EH1024" s="28"/>
      <c r="EI1024" s="28"/>
      <c r="EJ1024" s="28"/>
      <c r="EK1024" s="28"/>
      <c r="EL1024" s="28"/>
      <c r="EM1024" s="28"/>
      <c r="EN1024" s="28"/>
      <c r="EO1024" s="28"/>
      <c r="EP1024" s="28"/>
      <c r="EQ1024" s="28"/>
      <c r="ER1024" s="28"/>
      <c r="ES1024" s="28"/>
      <c r="ET1024" s="28"/>
      <c r="EU1024" s="28"/>
      <c r="EV1024" s="28"/>
      <c r="EW1024" s="28"/>
      <c r="EX1024" s="28"/>
      <c r="EY1024" s="28"/>
      <c r="EZ1024" s="28"/>
      <c r="FA1024" s="28"/>
      <c r="FB1024" s="28"/>
      <c r="FC1024" s="28"/>
      <c r="FD1024" s="28"/>
      <c r="FE1024" s="28"/>
      <c r="FF1024" s="28"/>
      <c r="FG1024" s="28"/>
      <c r="FH1024" s="28"/>
      <c r="FI1024" s="28"/>
      <c r="FJ1024" s="28"/>
      <c r="FK1024" s="28"/>
      <c r="FL1024" s="28"/>
      <c r="FM1024" s="28"/>
      <c r="FN1024" s="28"/>
      <c r="FO1024" s="28"/>
      <c r="FP1024" s="28"/>
      <c r="FQ1024" s="28"/>
      <c r="FR1024" s="28"/>
      <c r="FS1024" s="28"/>
      <c r="FT1024" s="28"/>
      <c r="FU1024" s="28"/>
      <c r="FV1024" s="28"/>
      <c r="FW1024" s="28"/>
      <c r="FX1024" s="28"/>
      <c r="FY1024" s="28"/>
      <c r="FZ1024" s="28"/>
      <c r="GA1024" s="28"/>
      <c r="GB1024" s="28"/>
      <c r="GC1024" s="28"/>
      <c r="GD1024" s="28"/>
      <c r="GE1024" s="28"/>
      <c r="GF1024" s="28"/>
      <c r="GG1024" s="28"/>
      <c r="GH1024" s="28"/>
      <c r="GI1024" s="28"/>
      <c r="GJ1024" s="28"/>
      <c r="GK1024" s="28"/>
      <c r="GL1024" s="28"/>
      <c r="GM1024" s="28"/>
      <c r="GN1024" s="28"/>
      <c r="GO1024" s="28"/>
      <c r="GP1024" s="28"/>
      <c r="GQ1024" s="28"/>
      <c r="GR1024" s="28"/>
      <c r="GS1024" s="28"/>
      <c r="GT1024" s="28"/>
      <c r="GU1024" s="28"/>
      <c r="GV1024" s="28"/>
      <c r="GW1024" s="28"/>
      <c r="GX1024" s="28"/>
      <c r="GY1024" s="28"/>
      <c r="GZ1024" s="28"/>
      <c r="HA1024" s="28"/>
      <c r="HB1024" s="28"/>
      <c r="HC1024" s="28"/>
      <c r="HD1024" s="28"/>
      <c r="HE1024" s="28"/>
      <c r="HF1024" s="28"/>
      <c r="HG1024" s="28"/>
      <c r="HH1024" s="28"/>
      <c r="HI1024" s="28"/>
      <c r="HJ1024" s="28"/>
      <c r="HK1024" s="28"/>
      <c r="HL1024" s="28"/>
      <c r="HM1024" s="28"/>
      <c r="HN1024" s="28"/>
      <c r="HO1024" s="28"/>
      <c r="HP1024" s="28"/>
      <c r="HQ1024" s="28"/>
      <c r="HR1024" s="28"/>
      <c r="HS1024" s="28"/>
      <c r="HT1024" s="28"/>
      <c r="HU1024" s="28"/>
      <c r="HV1024" s="28"/>
      <c r="HW1024" s="28"/>
      <c r="HX1024" s="28"/>
      <c r="HY1024" s="28"/>
      <c r="HZ1024" s="28"/>
      <c r="IA1024" s="28"/>
      <c r="IB1024" s="28"/>
      <c r="IC1024" s="28"/>
      <c r="ID1024" s="28"/>
      <c r="IE1024" s="28"/>
      <c r="IF1024" s="28"/>
      <c r="IG1024" s="28"/>
      <c r="IH1024" s="28"/>
      <c r="II1024" s="28"/>
      <c r="IJ1024" s="28"/>
      <c r="IK1024" s="28"/>
      <c r="IL1024" s="28"/>
      <c r="IM1024" s="28"/>
      <c r="IN1024" s="28"/>
      <c r="IO1024" s="28"/>
      <c r="IP1024" s="28"/>
      <c r="IQ1024" s="28"/>
      <c r="IR1024" s="28"/>
      <c r="IS1024" s="28"/>
      <c r="IT1024" s="28"/>
      <c r="IU1024" s="28"/>
      <c r="IV1024" s="28"/>
      <c r="IW1024" s="28"/>
      <c r="IX1024" s="28"/>
    </row>
    <row r="1025" spans="1:258" ht="25.15" customHeight="1" x14ac:dyDescent="0.25">
      <c r="A1025" s="49" t="s">
        <v>1793</v>
      </c>
      <c r="B1025" s="20" t="s">
        <v>676</v>
      </c>
      <c r="C1025" s="2">
        <f t="shared" si="236"/>
        <v>1479786</v>
      </c>
      <c r="D1025" s="3">
        <f t="shared" si="237"/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9">
        <v>256</v>
      </c>
      <c r="N1025" s="3">
        <v>1479786</v>
      </c>
      <c r="O1025" s="3">
        <v>0</v>
      </c>
      <c r="P1025" s="3">
        <v>0</v>
      </c>
      <c r="Q1025" s="3">
        <v>0</v>
      </c>
      <c r="R1025" s="3">
        <f t="shared" si="242"/>
        <v>0</v>
      </c>
      <c r="S1025" s="3">
        <v>0</v>
      </c>
      <c r="T1025" s="9">
        <v>0</v>
      </c>
      <c r="U1025" s="3">
        <v>0</v>
      </c>
      <c r="V1025" s="5">
        <f t="shared" si="238"/>
        <v>5780.4140625</v>
      </c>
    </row>
    <row r="1026" spans="1:258" ht="25.15" customHeight="1" x14ac:dyDescent="0.25">
      <c r="A1026" s="49" t="s">
        <v>1794</v>
      </c>
      <c r="B1026" s="20" t="s">
        <v>593</v>
      </c>
      <c r="C1026" s="2">
        <f t="shared" ref="C1026:C1042" si="243">D1026+L1026+N1026+P1026+R1026+S1026+T1026+U1026</f>
        <v>1512584</v>
      </c>
      <c r="D1026" s="3">
        <f t="shared" ref="D1026:D1042" si="244">SUM(E1026:J1026)</f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9">
        <v>235</v>
      </c>
      <c r="N1026" s="3">
        <v>1512584</v>
      </c>
      <c r="O1026" s="3">
        <v>0</v>
      </c>
      <c r="P1026" s="3">
        <v>0</v>
      </c>
      <c r="Q1026" s="3">
        <v>0</v>
      </c>
      <c r="R1026" s="3">
        <f t="shared" si="242"/>
        <v>0</v>
      </c>
      <c r="S1026" s="3">
        <v>0</v>
      </c>
      <c r="T1026" s="9">
        <v>0</v>
      </c>
      <c r="U1026" s="3">
        <v>0</v>
      </c>
      <c r="V1026" s="5">
        <f t="shared" ref="V1026:V1042" si="245">N1026/M1026</f>
        <v>6436.5276595744681</v>
      </c>
      <c r="W1026" s="28"/>
      <c r="X1026" s="28"/>
      <c r="Y1026" s="28"/>
      <c r="Z1026" s="28"/>
      <c r="AA1026" s="28"/>
      <c r="AB1026" s="28"/>
      <c r="AC1026" s="28"/>
      <c r="AD1026" s="28"/>
      <c r="AE1026" s="28"/>
      <c r="AF1026" s="28"/>
      <c r="AG1026" s="28"/>
      <c r="AH1026" s="28"/>
      <c r="AI1026" s="28"/>
      <c r="AJ1026" s="28"/>
      <c r="AK1026" s="28"/>
      <c r="AL1026" s="28"/>
      <c r="AM1026" s="28"/>
      <c r="AN1026" s="28"/>
      <c r="AO1026" s="28"/>
      <c r="AP1026" s="28"/>
      <c r="AQ1026" s="28"/>
      <c r="AR1026" s="28"/>
      <c r="AS1026" s="28"/>
      <c r="AT1026" s="28"/>
      <c r="AU1026" s="28"/>
      <c r="AV1026" s="28"/>
      <c r="AW1026" s="28"/>
      <c r="AX1026" s="28"/>
      <c r="AY1026" s="28"/>
      <c r="AZ1026" s="28"/>
      <c r="BA1026" s="28"/>
      <c r="BB1026" s="28"/>
      <c r="BC1026" s="28"/>
      <c r="BD1026" s="28"/>
      <c r="BE1026" s="28"/>
      <c r="BF1026" s="28"/>
      <c r="BG1026" s="28"/>
      <c r="BH1026" s="28"/>
      <c r="BI1026" s="28"/>
      <c r="BJ1026" s="28"/>
      <c r="BK1026" s="28"/>
      <c r="BL1026" s="28"/>
      <c r="BM1026" s="28"/>
      <c r="BN1026" s="28"/>
      <c r="BO1026" s="28"/>
      <c r="BP1026" s="28"/>
      <c r="BQ1026" s="28"/>
      <c r="BR1026" s="28"/>
      <c r="BS1026" s="28"/>
      <c r="BT1026" s="28"/>
      <c r="BU1026" s="28"/>
      <c r="BV1026" s="28"/>
      <c r="BW1026" s="28"/>
      <c r="BX1026" s="28"/>
      <c r="BY1026" s="28"/>
      <c r="BZ1026" s="28"/>
      <c r="CA1026" s="28"/>
      <c r="CB1026" s="28"/>
      <c r="CC1026" s="28"/>
      <c r="CD1026" s="28"/>
      <c r="CE1026" s="28"/>
      <c r="CF1026" s="28"/>
      <c r="CG1026" s="28"/>
      <c r="CH1026" s="28"/>
      <c r="CI1026" s="28"/>
      <c r="CJ1026" s="28"/>
      <c r="CK1026" s="28"/>
      <c r="CL1026" s="28"/>
      <c r="CM1026" s="28"/>
      <c r="CN1026" s="28"/>
      <c r="CO1026" s="28"/>
      <c r="CP1026" s="28"/>
      <c r="CQ1026" s="28"/>
      <c r="CR1026" s="28"/>
      <c r="CS1026" s="28"/>
      <c r="CT1026" s="28"/>
      <c r="CU1026" s="28"/>
      <c r="CV1026" s="28"/>
      <c r="CW1026" s="28"/>
      <c r="CX1026" s="28"/>
      <c r="CY1026" s="28"/>
      <c r="CZ1026" s="28"/>
      <c r="DA1026" s="28"/>
      <c r="DB1026" s="28"/>
      <c r="DC1026" s="28"/>
      <c r="DD1026" s="28"/>
      <c r="DE1026" s="28"/>
      <c r="DF1026" s="28"/>
      <c r="DG1026" s="28"/>
      <c r="DH1026" s="28"/>
      <c r="DI1026" s="28"/>
      <c r="DJ1026" s="28"/>
      <c r="DK1026" s="28"/>
      <c r="DL1026" s="28"/>
      <c r="DM1026" s="28"/>
      <c r="DN1026" s="28"/>
      <c r="DO1026" s="28"/>
      <c r="DP1026" s="28"/>
      <c r="DQ1026" s="28"/>
      <c r="DR1026" s="28"/>
      <c r="DS1026" s="28"/>
      <c r="DT1026" s="28"/>
      <c r="DU1026" s="28"/>
      <c r="DV1026" s="28"/>
      <c r="DW1026" s="28"/>
      <c r="DX1026" s="28"/>
      <c r="DY1026" s="28"/>
      <c r="DZ1026" s="28"/>
      <c r="EA1026" s="28"/>
      <c r="EB1026" s="28"/>
      <c r="EC1026" s="28"/>
      <c r="ED1026" s="28"/>
      <c r="EE1026" s="28"/>
      <c r="EF1026" s="28"/>
      <c r="EG1026" s="28"/>
      <c r="EH1026" s="28"/>
      <c r="EI1026" s="28"/>
      <c r="EJ1026" s="28"/>
      <c r="EK1026" s="28"/>
      <c r="EL1026" s="28"/>
      <c r="EM1026" s="28"/>
      <c r="EN1026" s="28"/>
      <c r="EO1026" s="28"/>
      <c r="EP1026" s="28"/>
      <c r="EQ1026" s="28"/>
      <c r="ER1026" s="28"/>
      <c r="ES1026" s="28"/>
      <c r="ET1026" s="28"/>
      <c r="EU1026" s="28"/>
      <c r="EV1026" s="28"/>
      <c r="EW1026" s="28"/>
      <c r="EX1026" s="28"/>
      <c r="EY1026" s="28"/>
      <c r="EZ1026" s="28"/>
      <c r="FA1026" s="28"/>
      <c r="FB1026" s="28"/>
      <c r="FC1026" s="28"/>
      <c r="FD1026" s="28"/>
      <c r="FE1026" s="28"/>
      <c r="FF1026" s="28"/>
      <c r="FG1026" s="28"/>
      <c r="FH1026" s="28"/>
      <c r="FI1026" s="28"/>
      <c r="FJ1026" s="28"/>
      <c r="FK1026" s="28"/>
      <c r="FL1026" s="28"/>
      <c r="FM1026" s="28"/>
      <c r="FN1026" s="28"/>
      <c r="FO1026" s="28"/>
      <c r="FP1026" s="28"/>
      <c r="FQ1026" s="28"/>
      <c r="FR1026" s="28"/>
      <c r="FS1026" s="28"/>
      <c r="FT1026" s="28"/>
      <c r="FU1026" s="28"/>
      <c r="FV1026" s="28"/>
      <c r="FW1026" s="28"/>
      <c r="FX1026" s="28"/>
      <c r="FY1026" s="28"/>
      <c r="FZ1026" s="28"/>
      <c r="GA1026" s="28"/>
      <c r="GB1026" s="28"/>
      <c r="GC1026" s="28"/>
      <c r="GD1026" s="28"/>
      <c r="GE1026" s="28"/>
      <c r="GF1026" s="28"/>
      <c r="GG1026" s="28"/>
      <c r="GH1026" s="28"/>
      <c r="GI1026" s="28"/>
      <c r="GJ1026" s="28"/>
      <c r="GK1026" s="28"/>
      <c r="GL1026" s="28"/>
      <c r="GM1026" s="28"/>
      <c r="GN1026" s="28"/>
      <c r="GO1026" s="28"/>
      <c r="GP1026" s="28"/>
      <c r="GQ1026" s="28"/>
      <c r="GR1026" s="28"/>
      <c r="GS1026" s="28"/>
      <c r="GT1026" s="28"/>
      <c r="GU1026" s="28"/>
      <c r="GV1026" s="28"/>
      <c r="GW1026" s="28"/>
      <c r="GX1026" s="28"/>
      <c r="GY1026" s="28"/>
      <c r="GZ1026" s="28"/>
      <c r="HA1026" s="28"/>
      <c r="HB1026" s="28"/>
      <c r="HC1026" s="28"/>
      <c r="HD1026" s="28"/>
      <c r="HE1026" s="28"/>
      <c r="HF1026" s="28"/>
      <c r="HG1026" s="28"/>
      <c r="HH1026" s="28"/>
      <c r="HI1026" s="28"/>
      <c r="HJ1026" s="28"/>
      <c r="HK1026" s="28"/>
      <c r="HL1026" s="28"/>
      <c r="HM1026" s="28"/>
      <c r="HN1026" s="28"/>
      <c r="HO1026" s="28"/>
      <c r="HP1026" s="28"/>
      <c r="HQ1026" s="28"/>
      <c r="HR1026" s="28"/>
      <c r="HS1026" s="28"/>
      <c r="HT1026" s="28"/>
      <c r="HU1026" s="28"/>
      <c r="HV1026" s="28"/>
      <c r="HW1026" s="28"/>
      <c r="HX1026" s="28"/>
      <c r="HY1026" s="28"/>
      <c r="HZ1026" s="28"/>
      <c r="IA1026" s="28"/>
      <c r="IB1026" s="28"/>
      <c r="IC1026" s="28"/>
      <c r="ID1026" s="28"/>
      <c r="IE1026" s="28"/>
      <c r="IF1026" s="28"/>
      <c r="IG1026" s="28"/>
      <c r="IH1026" s="28"/>
      <c r="II1026" s="28"/>
      <c r="IJ1026" s="28"/>
      <c r="IK1026" s="28"/>
      <c r="IL1026" s="28"/>
      <c r="IM1026" s="28"/>
      <c r="IN1026" s="28"/>
      <c r="IO1026" s="28"/>
      <c r="IP1026" s="28"/>
      <c r="IQ1026" s="28"/>
      <c r="IR1026" s="28"/>
      <c r="IS1026" s="28"/>
      <c r="IT1026" s="28"/>
      <c r="IU1026" s="28"/>
      <c r="IV1026" s="28"/>
      <c r="IW1026" s="28"/>
      <c r="IX1026" s="28"/>
    </row>
    <row r="1027" spans="1:258" ht="25.15" customHeight="1" x14ac:dyDescent="0.25">
      <c r="A1027" s="49" t="s">
        <v>1795</v>
      </c>
      <c r="B1027" s="20" t="s">
        <v>594</v>
      </c>
      <c r="C1027" s="2">
        <f t="shared" si="243"/>
        <v>1570166.6</v>
      </c>
      <c r="D1027" s="3">
        <f t="shared" si="244"/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4">
        <v>0</v>
      </c>
      <c r="L1027" s="3">
        <v>0</v>
      </c>
      <c r="M1027" s="3">
        <v>259.44</v>
      </c>
      <c r="N1027" s="3">
        <v>1570166.6</v>
      </c>
      <c r="O1027" s="3">
        <v>0</v>
      </c>
      <c r="P1027" s="3">
        <v>0</v>
      </c>
      <c r="Q1027" s="3">
        <v>0</v>
      </c>
      <c r="R1027" s="3">
        <f t="shared" si="242"/>
        <v>0</v>
      </c>
      <c r="S1027" s="3">
        <v>0</v>
      </c>
      <c r="T1027" s="9">
        <v>0</v>
      </c>
      <c r="U1027" s="3">
        <v>0</v>
      </c>
      <c r="V1027" s="5">
        <f t="shared" si="245"/>
        <v>6052.1376811594209</v>
      </c>
    </row>
    <row r="1028" spans="1:258" ht="25.15" customHeight="1" x14ac:dyDescent="0.25">
      <c r="A1028" s="49" t="s">
        <v>1796</v>
      </c>
      <c r="B1028" s="20" t="s">
        <v>595</v>
      </c>
      <c r="C1028" s="2">
        <f t="shared" si="243"/>
        <v>2106440.6</v>
      </c>
      <c r="D1028" s="3">
        <f t="shared" si="244"/>
        <v>0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4">
        <v>0</v>
      </c>
      <c r="L1028" s="3">
        <v>0</v>
      </c>
      <c r="M1028" s="3">
        <v>396.4</v>
      </c>
      <c r="N1028" s="3">
        <v>2106440.6</v>
      </c>
      <c r="O1028" s="3">
        <v>0</v>
      </c>
      <c r="P1028" s="3">
        <v>0</v>
      </c>
      <c r="Q1028" s="3">
        <v>0</v>
      </c>
      <c r="R1028" s="3">
        <f t="shared" si="242"/>
        <v>0</v>
      </c>
      <c r="S1028" s="3">
        <v>0</v>
      </c>
      <c r="T1028" s="9">
        <v>0</v>
      </c>
      <c r="U1028" s="3">
        <v>0</v>
      </c>
      <c r="V1028" s="5">
        <f t="shared" si="245"/>
        <v>5313.9268415741681</v>
      </c>
    </row>
    <row r="1029" spans="1:258" ht="25.15" customHeight="1" x14ac:dyDescent="0.25">
      <c r="A1029" s="49" t="s">
        <v>1797</v>
      </c>
      <c r="B1029" s="20" t="s">
        <v>499</v>
      </c>
      <c r="C1029" s="2">
        <f t="shared" si="243"/>
        <v>2817348</v>
      </c>
      <c r="D1029" s="3">
        <f t="shared" si="244"/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10">
        <v>0</v>
      </c>
      <c r="L1029" s="9">
        <v>0</v>
      </c>
      <c r="M1029" s="9">
        <v>427</v>
      </c>
      <c r="N1029" s="3">
        <v>2817348</v>
      </c>
      <c r="O1029" s="9">
        <v>0</v>
      </c>
      <c r="P1029" s="9">
        <v>0</v>
      </c>
      <c r="Q1029" s="9">
        <v>0</v>
      </c>
      <c r="R1029" s="3">
        <f t="shared" si="242"/>
        <v>0</v>
      </c>
      <c r="S1029" s="9">
        <v>0</v>
      </c>
      <c r="T1029" s="9">
        <v>0</v>
      </c>
      <c r="U1029" s="9">
        <v>0</v>
      </c>
      <c r="V1029" s="5">
        <f t="shared" si="245"/>
        <v>6598.0046838407497</v>
      </c>
    </row>
    <row r="1030" spans="1:258" ht="25.15" customHeight="1" x14ac:dyDescent="0.25">
      <c r="A1030" s="49" t="s">
        <v>1798</v>
      </c>
      <c r="B1030" s="20" t="s">
        <v>765</v>
      </c>
      <c r="C1030" s="2">
        <f t="shared" si="243"/>
        <v>2701646.18</v>
      </c>
      <c r="D1030" s="3">
        <f t="shared" si="244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1</v>
      </c>
      <c r="L1030" s="3">
        <v>2524500.02</v>
      </c>
      <c r="M1030" s="3">
        <v>0</v>
      </c>
      <c r="N1030" s="3">
        <v>0</v>
      </c>
      <c r="O1030" s="3">
        <v>0</v>
      </c>
      <c r="P1030" s="3">
        <v>0</v>
      </c>
      <c r="Q1030" s="3">
        <v>0</v>
      </c>
      <c r="R1030" s="3">
        <f t="shared" si="242"/>
        <v>0</v>
      </c>
      <c r="S1030" s="3">
        <v>0</v>
      </c>
      <c r="T1030" s="9">
        <v>0</v>
      </c>
      <c r="U1030" s="3">
        <v>177146.16</v>
      </c>
      <c r="V1030" s="5" t="e">
        <f t="shared" si="245"/>
        <v>#DIV/0!</v>
      </c>
    </row>
    <row r="1031" spans="1:258" ht="25.15" customHeight="1" x14ac:dyDescent="0.25">
      <c r="A1031" s="49" t="s">
        <v>1799</v>
      </c>
      <c r="B1031" s="20" t="s">
        <v>908</v>
      </c>
      <c r="C1031" s="2">
        <f t="shared" si="243"/>
        <v>2690319.71</v>
      </c>
      <c r="D1031" s="3">
        <f t="shared" si="244"/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4">
        <v>1</v>
      </c>
      <c r="L1031" s="3">
        <v>2524500.0099999998</v>
      </c>
      <c r="M1031" s="3">
        <v>0</v>
      </c>
      <c r="N1031" s="3">
        <v>0</v>
      </c>
      <c r="O1031" s="3">
        <v>0</v>
      </c>
      <c r="P1031" s="3">
        <v>0</v>
      </c>
      <c r="Q1031" s="3">
        <v>0</v>
      </c>
      <c r="R1031" s="3">
        <f t="shared" si="242"/>
        <v>0</v>
      </c>
      <c r="S1031" s="3">
        <v>0</v>
      </c>
      <c r="T1031" s="9">
        <v>0</v>
      </c>
      <c r="U1031" s="3">
        <v>165819.70000000001</v>
      </c>
      <c r="V1031" s="5" t="e">
        <f t="shared" si="245"/>
        <v>#DIV/0!</v>
      </c>
    </row>
    <row r="1032" spans="1:258" ht="25.15" customHeight="1" x14ac:dyDescent="0.25">
      <c r="A1032" s="49" t="s">
        <v>1800</v>
      </c>
      <c r="B1032" s="20" t="s">
        <v>677</v>
      </c>
      <c r="C1032" s="2">
        <f t="shared" si="243"/>
        <v>4208808.2</v>
      </c>
      <c r="D1032" s="3">
        <f t="shared" si="244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9">
        <v>954.5</v>
      </c>
      <c r="N1032" s="3">
        <v>4208808.2</v>
      </c>
      <c r="O1032" s="3">
        <v>0</v>
      </c>
      <c r="P1032" s="3">
        <v>0</v>
      </c>
      <c r="Q1032" s="3">
        <v>0</v>
      </c>
      <c r="R1032" s="3">
        <f t="shared" si="242"/>
        <v>0</v>
      </c>
      <c r="S1032" s="3">
        <v>0</v>
      </c>
      <c r="T1032" s="9">
        <v>0</v>
      </c>
      <c r="U1032" s="3">
        <v>0</v>
      </c>
      <c r="V1032" s="5">
        <f t="shared" si="245"/>
        <v>4409.4376113148246</v>
      </c>
    </row>
    <row r="1033" spans="1:258" ht="25.15" customHeight="1" x14ac:dyDescent="0.25">
      <c r="A1033" s="49" t="s">
        <v>1801</v>
      </c>
      <c r="B1033" s="20" t="s">
        <v>728</v>
      </c>
      <c r="C1033" s="2">
        <f t="shared" si="243"/>
        <v>3948018.33</v>
      </c>
      <c r="D1033" s="3">
        <f t="shared" si="244"/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4">
        <v>0</v>
      </c>
      <c r="L1033" s="3">
        <v>0</v>
      </c>
      <c r="M1033" s="9">
        <v>964.66</v>
      </c>
      <c r="N1033" s="3">
        <v>3743412.4</v>
      </c>
      <c r="O1033" s="3">
        <v>0</v>
      </c>
      <c r="P1033" s="3">
        <v>0</v>
      </c>
      <c r="Q1033" s="9">
        <v>0</v>
      </c>
      <c r="R1033" s="3">
        <f t="shared" si="242"/>
        <v>0</v>
      </c>
      <c r="S1033" s="9">
        <v>0</v>
      </c>
      <c r="T1033" s="9">
        <v>0</v>
      </c>
      <c r="U1033" s="3">
        <v>204605.93</v>
      </c>
      <c r="V1033" s="5">
        <f t="shared" si="245"/>
        <v>3880.5510749901518</v>
      </c>
    </row>
    <row r="1034" spans="1:258" ht="25.15" customHeight="1" x14ac:dyDescent="0.25">
      <c r="A1034" s="49" t="s">
        <v>1802</v>
      </c>
      <c r="B1034" s="20" t="s">
        <v>729</v>
      </c>
      <c r="C1034" s="2">
        <f t="shared" si="243"/>
        <v>18310371.460000001</v>
      </c>
      <c r="D1034" s="3">
        <f t="shared" si="244"/>
        <v>5560734</v>
      </c>
      <c r="E1034" s="3">
        <v>0</v>
      </c>
      <c r="F1034" s="3">
        <v>3980989.2</v>
      </c>
      <c r="G1034" s="3">
        <v>412995.6</v>
      </c>
      <c r="H1034" s="3">
        <v>598778.4</v>
      </c>
      <c r="I1034" s="3">
        <v>567970.80000000005</v>
      </c>
      <c r="J1034" s="3">
        <v>0</v>
      </c>
      <c r="K1034" s="4">
        <v>0</v>
      </c>
      <c r="L1034" s="3">
        <v>0</v>
      </c>
      <c r="M1034" s="9">
        <v>999.2</v>
      </c>
      <c r="N1034" s="3">
        <v>4224482.4000000004</v>
      </c>
      <c r="O1034" s="3">
        <v>0</v>
      </c>
      <c r="P1034" s="3">
        <v>0</v>
      </c>
      <c r="Q1034" s="3">
        <v>2430.5</v>
      </c>
      <c r="R1034" s="3">
        <v>8218057.2000000002</v>
      </c>
      <c r="S1034" s="3">
        <v>0</v>
      </c>
      <c r="T1034" s="9">
        <v>0</v>
      </c>
      <c r="U1034" s="3">
        <v>307097.86</v>
      </c>
      <c r="V1034" s="5">
        <f t="shared" si="245"/>
        <v>4227.8646917534033</v>
      </c>
    </row>
    <row r="1035" spans="1:258" ht="25.15" customHeight="1" x14ac:dyDescent="0.25">
      <c r="A1035" s="49" t="s">
        <v>1803</v>
      </c>
      <c r="B1035" s="20" t="s">
        <v>730</v>
      </c>
      <c r="C1035" s="2">
        <f t="shared" si="243"/>
        <v>18520544.480000004</v>
      </c>
      <c r="D1035" s="3">
        <f t="shared" si="244"/>
        <v>7718175.6000000006</v>
      </c>
      <c r="E1035" s="3">
        <v>1469150.4</v>
      </c>
      <c r="F1035" s="3">
        <f>1300*3166.5</f>
        <v>4116450</v>
      </c>
      <c r="G1035" s="3">
        <v>584944.80000000005</v>
      </c>
      <c r="H1035" s="3">
        <v>642042</v>
      </c>
      <c r="I1035" s="3">
        <v>905588.4</v>
      </c>
      <c r="J1035" s="3">
        <v>0</v>
      </c>
      <c r="K1035" s="4">
        <v>0</v>
      </c>
      <c r="L1035" s="3">
        <v>0</v>
      </c>
      <c r="M1035" s="9">
        <v>982.27</v>
      </c>
      <c r="N1035" s="3">
        <f>M1035*4450</f>
        <v>4371101.5</v>
      </c>
      <c r="O1035" s="3">
        <v>0</v>
      </c>
      <c r="P1035" s="3">
        <v>0</v>
      </c>
      <c r="Q1035" s="9">
        <v>2051.7199999999998</v>
      </c>
      <c r="R1035" s="3">
        <v>6190233.5999999996</v>
      </c>
      <c r="S1035" s="3">
        <v>0</v>
      </c>
      <c r="T1035" s="9">
        <v>0</v>
      </c>
      <c r="U1035" s="9">
        <v>241033.78</v>
      </c>
      <c r="V1035" s="5">
        <f t="shared" si="245"/>
        <v>4450</v>
      </c>
    </row>
    <row r="1036" spans="1:258" ht="25.15" customHeight="1" x14ac:dyDescent="0.25">
      <c r="A1036" s="49" t="s">
        <v>1804</v>
      </c>
      <c r="B1036" s="20" t="s">
        <v>596</v>
      </c>
      <c r="C1036" s="2">
        <f t="shared" si="243"/>
        <v>2186391</v>
      </c>
      <c r="D1036" s="3">
        <f t="shared" si="244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10">
        <v>0</v>
      </c>
      <c r="L1036" s="9">
        <v>0</v>
      </c>
      <c r="M1036" s="9">
        <v>386.4</v>
      </c>
      <c r="N1036" s="3">
        <v>2186391</v>
      </c>
      <c r="O1036" s="9">
        <v>0</v>
      </c>
      <c r="P1036" s="9">
        <v>0</v>
      </c>
      <c r="Q1036" s="9">
        <v>0</v>
      </c>
      <c r="R1036" s="3">
        <v>0</v>
      </c>
      <c r="S1036" s="9">
        <v>0</v>
      </c>
      <c r="T1036" s="9">
        <v>0</v>
      </c>
      <c r="U1036" s="9">
        <v>0</v>
      </c>
      <c r="V1036" s="5">
        <f t="shared" si="245"/>
        <v>5658.3618012422367</v>
      </c>
    </row>
    <row r="1037" spans="1:258" ht="24.6" customHeight="1" x14ac:dyDescent="0.25">
      <c r="A1037" s="49" t="s">
        <v>1805</v>
      </c>
      <c r="B1037" s="20" t="s">
        <v>597</v>
      </c>
      <c r="C1037" s="2">
        <f t="shared" si="243"/>
        <v>2534051.2000000002</v>
      </c>
      <c r="D1037" s="3">
        <f t="shared" si="244"/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10">
        <v>0</v>
      </c>
      <c r="L1037" s="9">
        <v>0</v>
      </c>
      <c r="M1037" s="3">
        <v>263.89999999999998</v>
      </c>
      <c r="N1037" s="3">
        <v>1402966.8</v>
      </c>
      <c r="O1037" s="3">
        <v>0</v>
      </c>
      <c r="P1037" s="3">
        <v>0</v>
      </c>
      <c r="Q1037" s="3">
        <v>386</v>
      </c>
      <c r="R1037" s="3">
        <v>1131084.3999999999</v>
      </c>
      <c r="S1037" s="9">
        <v>0</v>
      </c>
      <c r="T1037" s="9">
        <v>0</v>
      </c>
      <c r="U1037" s="9">
        <v>0</v>
      </c>
      <c r="V1037" s="5">
        <f t="shared" si="245"/>
        <v>5316.2819249715803</v>
      </c>
    </row>
    <row r="1038" spans="1:258" ht="25.15" customHeight="1" x14ac:dyDescent="0.25">
      <c r="A1038" s="49" t="s">
        <v>1806</v>
      </c>
      <c r="B1038" s="20" t="s">
        <v>598</v>
      </c>
      <c r="C1038" s="2">
        <f t="shared" si="243"/>
        <v>2728978</v>
      </c>
      <c r="D1038" s="3">
        <f t="shared" si="244"/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10">
        <v>0</v>
      </c>
      <c r="L1038" s="9">
        <v>0</v>
      </c>
      <c r="M1038" s="3">
        <v>261.5</v>
      </c>
      <c r="N1038" s="3">
        <v>1404164.6</v>
      </c>
      <c r="O1038" s="3">
        <v>0</v>
      </c>
      <c r="P1038" s="3">
        <v>0</v>
      </c>
      <c r="Q1038" s="3">
        <v>444.3</v>
      </c>
      <c r="R1038" s="3">
        <v>1324813.3999999999</v>
      </c>
      <c r="S1038" s="3">
        <v>0</v>
      </c>
      <c r="T1038" s="9">
        <v>0</v>
      </c>
      <c r="U1038" s="9">
        <v>0</v>
      </c>
      <c r="V1038" s="5">
        <f t="shared" si="245"/>
        <v>5369.6543021032512</v>
      </c>
    </row>
    <row r="1039" spans="1:258" ht="25.15" customHeight="1" x14ac:dyDescent="0.25">
      <c r="A1039" s="49" t="s">
        <v>1807</v>
      </c>
      <c r="B1039" s="20" t="s">
        <v>599</v>
      </c>
      <c r="C1039" s="2">
        <f t="shared" si="243"/>
        <v>2617963</v>
      </c>
      <c r="D1039" s="3">
        <f t="shared" si="244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10">
        <v>0</v>
      </c>
      <c r="L1039" s="9">
        <v>0</v>
      </c>
      <c r="M1039" s="3">
        <v>262.60000000000002</v>
      </c>
      <c r="N1039" s="3">
        <v>1402983</v>
      </c>
      <c r="O1039" s="3">
        <v>0</v>
      </c>
      <c r="P1039" s="3">
        <v>0</v>
      </c>
      <c r="Q1039" s="3">
        <v>416.72</v>
      </c>
      <c r="R1039" s="3">
        <v>1214980</v>
      </c>
      <c r="S1039" s="3">
        <v>0</v>
      </c>
      <c r="T1039" s="9">
        <v>0</v>
      </c>
      <c r="U1039" s="9">
        <v>0</v>
      </c>
      <c r="V1039" s="5">
        <f t="shared" si="245"/>
        <v>5342.6618431073875</v>
      </c>
    </row>
    <row r="1040" spans="1:258" ht="25.15" customHeight="1" x14ac:dyDescent="0.25">
      <c r="A1040" s="49" t="s">
        <v>1808</v>
      </c>
      <c r="B1040" s="20" t="s">
        <v>358</v>
      </c>
      <c r="C1040" s="2">
        <f t="shared" si="243"/>
        <v>5021052</v>
      </c>
      <c r="D1040" s="3">
        <f t="shared" si="244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3">
        <v>764.16</v>
      </c>
      <c r="N1040" s="3">
        <v>5021052</v>
      </c>
      <c r="O1040" s="3">
        <v>0</v>
      </c>
      <c r="P1040" s="3">
        <v>0</v>
      </c>
      <c r="Q1040" s="3">
        <v>0</v>
      </c>
      <c r="R1040" s="3">
        <f>Q1040*3200</f>
        <v>0</v>
      </c>
      <c r="S1040" s="3">
        <v>0</v>
      </c>
      <c r="T1040" s="9">
        <v>0</v>
      </c>
      <c r="U1040" s="3">
        <v>0</v>
      </c>
      <c r="V1040" s="5">
        <f t="shared" si="245"/>
        <v>6570.6815326633168</v>
      </c>
    </row>
    <row r="1041" spans="1:258" ht="25.15" customHeight="1" x14ac:dyDescent="0.25">
      <c r="A1041" s="49" t="s">
        <v>1809</v>
      </c>
      <c r="B1041" s="20" t="s">
        <v>359</v>
      </c>
      <c r="C1041" s="2">
        <f t="shared" si="243"/>
        <v>217737</v>
      </c>
      <c r="D1041" s="3">
        <f t="shared" si="244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3">
        <v>0</v>
      </c>
      <c r="N1041" s="3">
        <f>M1041*6600</f>
        <v>0</v>
      </c>
      <c r="O1041" s="3">
        <v>0</v>
      </c>
      <c r="P1041" s="3">
        <v>0</v>
      </c>
      <c r="Q1041" s="3">
        <v>0</v>
      </c>
      <c r="R1041" s="3">
        <f>Q1041*3200</f>
        <v>0</v>
      </c>
      <c r="S1041" s="3">
        <v>0</v>
      </c>
      <c r="T1041" s="9">
        <v>0</v>
      </c>
      <c r="U1041" s="3">
        <v>217737</v>
      </c>
      <c r="V1041" s="5" t="e">
        <f t="shared" si="245"/>
        <v>#DIV/0!</v>
      </c>
    </row>
    <row r="1042" spans="1:258" ht="25.15" customHeight="1" x14ac:dyDescent="0.25">
      <c r="A1042" s="49" t="s">
        <v>1810</v>
      </c>
      <c r="B1042" s="20" t="s">
        <v>600</v>
      </c>
      <c r="C1042" s="2">
        <f t="shared" si="243"/>
        <v>3559009.2</v>
      </c>
      <c r="D1042" s="3">
        <f t="shared" si="244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3">
        <v>540.85</v>
      </c>
      <c r="N1042" s="3">
        <v>3559009.2</v>
      </c>
      <c r="O1042" s="3">
        <v>0</v>
      </c>
      <c r="P1042" s="3">
        <v>0</v>
      </c>
      <c r="Q1042" s="3">
        <v>0</v>
      </c>
      <c r="R1042" s="3">
        <f>Q1042*3200</f>
        <v>0</v>
      </c>
      <c r="S1042" s="3">
        <v>0</v>
      </c>
      <c r="T1042" s="9">
        <v>0</v>
      </c>
      <c r="U1042" s="3">
        <v>0</v>
      </c>
      <c r="V1042" s="5">
        <f t="shared" si="245"/>
        <v>6580.3997411481923</v>
      </c>
    </row>
    <row r="1043" spans="1:258" ht="42.95" customHeight="1" x14ac:dyDescent="0.25">
      <c r="A1043" s="53" t="s">
        <v>252</v>
      </c>
      <c r="B1043" s="53"/>
      <c r="C1043" s="2">
        <f t="shared" ref="C1043:U1043" si="246">SUM(C1044)</f>
        <v>6288048.7400000002</v>
      </c>
      <c r="D1043" s="2">
        <f t="shared" si="246"/>
        <v>2898437.8</v>
      </c>
      <c r="E1043" s="2">
        <f t="shared" si="246"/>
        <v>1216900.8</v>
      </c>
      <c r="F1043" s="2">
        <f t="shared" si="246"/>
        <v>1169674</v>
      </c>
      <c r="G1043" s="2">
        <f t="shared" si="246"/>
        <v>276281</v>
      </c>
      <c r="H1043" s="2">
        <f t="shared" si="246"/>
        <v>0</v>
      </c>
      <c r="I1043" s="2">
        <f t="shared" si="246"/>
        <v>235582</v>
      </c>
      <c r="J1043" s="2">
        <f t="shared" si="246"/>
        <v>0</v>
      </c>
      <c r="K1043" s="13">
        <f t="shared" si="246"/>
        <v>0</v>
      </c>
      <c r="L1043" s="2">
        <f t="shared" si="246"/>
        <v>0</v>
      </c>
      <c r="M1043" s="2">
        <f t="shared" si="246"/>
        <v>0</v>
      </c>
      <c r="N1043" s="2">
        <f t="shared" si="246"/>
        <v>0</v>
      </c>
      <c r="O1043" s="2">
        <f t="shared" si="246"/>
        <v>0</v>
      </c>
      <c r="P1043" s="2">
        <f t="shared" si="246"/>
        <v>0</v>
      </c>
      <c r="Q1043" s="2">
        <f t="shared" si="246"/>
        <v>1575.2</v>
      </c>
      <c r="R1043" s="2">
        <f t="shared" si="246"/>
        <v>3199604.2</v>
      </c>
      <c r="S1043" s="2">
        <f t="shared" si="246"/>
        <v>0</v>
      </c>
      <c r="T1043" s="2">
        <f t="shared" si="246"/>
        <v>0</v>
      </c>
      <c r="U1043" s="2">
        <f t="shared" si="246"/>
        <v>190006.74</v>
      </c>
    </row>
    <row r="1044" spans="1:258" ht="25.15" customHeight="1" x14ac:dyDescent="0.25">
      <c r="A1044" s="48" t="s">
        <v>1811</v>
      </c>
      <c r="B1044" s="20" t="s">
        <v>253</v>
      </c>
      <c r="C1044" s="2">
        <f>D1044+L1044+N1044+P1044+R1044+S1044+T1044+U1044</f>
        <v>6288048.7400000002</v>
      </c>
      <c r="D1044" s="3">
        <f>SUM(E1044:J1044)</f>
        <v>2898437.8</v>
      </c>
      <c r="E1044" s="9">
        <v>1216900.8</v>
      </c>
      <c r="F1044" s="9">
        <v>1169674</v>
      </c>
      <c r="G1044" s="9">
        <v>276281</v>
      </c>
      <c r="H1044" s="9">
        <v>0</v>
      </c>
      <c r="I1044" s="9">
        <v>235582</v>
      </c>
      <c r="J1044" s="9">
        <f>350*0</f>
        <v>0</v>
      </c>
      <c r="K1044" s="10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1575.2</v>
      </c>
      <c r="R1044" s="3">
        <v>3199604.2</v>
      </c>
      <c r="S1044" s="9">
        <v>0</v>
      </c>
      <c r="T1044" s="9">
        <v>0</v>
      </c>
      <c r="U1044" s="9">
        <v>190006.74</v>
      </c>
      <c r="V1044" s="5" t="e">
        <f>N1044/M1044</f>
        <v>#DIV/0!</v>
      </c>
    </row>
    <row r="1045" spans="1:258" ht="42.95" customHeight="1" x14ac:dyDescent="0.25">
      <c r="A1045" s="53" t="s">
        <v>1476</v>
      </c>
      <c r="B1045" s="53"/>
      <c r="C1045" s="2">
        <f t="shared" ref="C1045:U1045" si="247">SUM(C1046)</f>
        <v>4208543</v>
      </c>
      <c r="D1045" s="2">
        <f t="shared" si="247"/>
        <v>0</v>
      </c>
      <c r="E1045" s="2">
        <f t="shared" si="247"/>
        <v>0</v>
      </c>
      <c r="F1045" s="2">
        <f t="shared" si="247"/>
        <v>0</v>
      </c>
      <c r="G1045" s="2">
        <f t="shared" si="247"/>
        <v>0</v>
      </c>
      <c r="H1045" s="2">
        <f t="shared" si="247"/>
        <v>0</v>
      </c>
      <c r="I1045" s="2">
        <f t="shared" si="247"/>
        <v>0</v>
      </c>
      <c r="J1045" s="2">
        <f t="shared" si="247"/>
        <v>0</v>
      </c>
      <c r="K1045" s="13">
        <f t="shared" si="247"/>
        <v>0</v>
      </c>
      <c r="L1045" s="2">
        <f t="shared" si="247"/>
        <v>0</v>
      </c>
      <c r="M1045" s="2">
        <f t="shared" si="247"/>
        <v>966.6</v>
      </c>
      <c r="N1045" s="2">
        <f t="shared" si="247"/>
        <v>4208543</v>
      </c>
      <c r="O1045" s="2">
        <f t="shared" si="247"/>
        <v>0</v>
      </c>
      <c r="P1045" s="2">
        <f t="shared" si="247"/>
        <v>0</v>
      </c>
      <c r="Q1045" s="2">
        <f t="shared" si="247"/>
        <v>0</v>
      </c>
      <c r="R1045" s="2">
        <f t="shared" si="247"/>
        <v>0</v>
      </c>
      <c r="S1045" s="2">
        <f t="shared" si="247"/>
        <v>0</v>
      </c>
      <c r="T1045" s="2">
        <f t="shared" si="247"/>
        <v>0</v>
      </c>
      <c r="U1045" s="2">
        <f t="shared" si="247"/>
        <v>0</v>
      </c>
    </row>
    <row r="1046" spans="1:258" ht="25.15" customHeight="1" x14ac:dyDescent="0.25">
      <c r="A1046" s="49" t="s">
        <v>1812</v>
      </c>
      <c r="B1046" s="20" t="s">
        <v>1477</v>
      </c>
      <c r="C1046" s="2">
        <f>D1046+L1046+N1046+P1046+R1046+S1046+T1046+U1046</f>
        <v>4208543</v>
      </c>
      <c r="D1046" s="3">
        <f>SUM(E1046:J1046)</f>
        <v>0</v>
      </c>
      <c r="E1046" s="3">
        <v>0</v>
      </c>
      <c r="F1046" s="3">
        <v>0</v>
      </c>
      <c r="G1046" s="3">
        <f>300*0</f>
        <v>0</v>
      </c>
      <c r="H1046" s="3">
        <f>400*0</f>
        <v>0</v>
      </c>
      <c r="I1046" s="3">
        <f>250*0</f>
        <v>0</v>
      </c>
      <c r="J1046" s="3">
        <v>0</v>
      </c>
      <c r="K1046" s="4">
        <v>0</v>
      </c>
      <c r="L1046" s="3">
        <v>0</v>
      </c>
      <c r="M1046" s="3">
        <v>966.6</v>
      </c>
      <c r="N1046" s="3">
        <v>4208543</v>
      </c>
      <c r="O1046" s="3">
        <v>0</v>
      </c>
      <c r="P1046" s="3">
        <v>0</v>
      </c>
      <c r="Q1046" s="3">
        <v>0</v>
      </c>
      <c r="R1046" s="3">
        <f>Q1046*3000</f>
        <v>0</v>
      </c>
      <c r="S1046" s="3">
        <v>0</v>
      </c>
      <c r="T1046" s="3">
        <v>0</v>
      </c>
      <c r="U1046" s="3">
        <v>0</v>
      </c>
      <c r="V1046" s="5">
        <f>N1046/M1046</f>
        <v>4353.9654458928198</v>
      </c>
    </row>
    <row r="1047" spans="1:258" ht="42.95" customHeight="1" x14ac:dyDescent="0.25">
      <c r="A1047" s="53" t="s">
        <v>230</v>
      </c>
      <c r="B1047" s="53"/>
      <c r="C1047" s="2">
        <f t="shared" ref="C1047:U1047" si="248">SUM(C1048:C1048)</f>
        <v>4463980.18</v>
      </c>
      <c r="D1047" s="2">
        <f t="shared" si="248"/>
        <v>434924.19999999995</v>
      </c>
      <c r="E1047" s="2">
        <f t="shared" si="248"/>
        <v>326254.8</v>
      </c>
      <c r="F1047" s="2">
        <f t="shared" si="248"/>
        <v>0</v>
      </c>
      <c r="G1047" s="2">
        <f t="shared" si="248"/>
        <v>0</v>
      </c>
      <c r="H1047" s="2">
        <f t="shared" si="248"/>
        <v>0</v>
      </c>
      <c r="I1047" s="2">
        <f t="shared" si="248"/>
        <v>108669.4</v>
      </c>
      <c r="J1047" s="2">
        <f t="shared" si="248"/>
        <v>0</v>
      </c>
      <c r="K1047" s="13">
        <f t="shared" si="248"/>
        <v>0</v>
      </c>
      <c r="L1047" s="2">
        <f t="shared" si="248"/>
        <v>0</v>
      </c>
      <c r="M1047" s="2">
        <f t="shared" si="248"/>
        <v>369.93</v>
      </c>
      <c r="N1047" s="2">
        <f t="shared" si="248"/>
        <v>2279822.6</v>
      </c>
      <c r="O1047" s="2">
        <f t="shared" si="248"/>
        <v>0</v>
      </c>
      <c r="P1047" s="2">
        <f t="shared" si="248"/>
        <v>0</v>
      </c>
      <c r="Q1047" s="2">
        <f t="shared" si="248"/>
        <v>507.23</v>
      </c>
      <c r="R1047" s="2">
        <f t="shared" si="248"/>
        <v>1615408.4</v>
      </c>
      <c r="S1047" s="2">
        <f t="shared" si="248"/>
        <v>0</v>
      </c>
      <c r="T1047" s="2">
        <f t="shared" si="248"/>
        <v>0</v>
      </c>
      <c r="U1047" s="2">
        <f t="shared" si="248"/>
        <v>133824.98000000001</v>
      </c>
    </row>
    <row r="1048" spans="1:258" ht="25.15" customHeight="1" x14ac:dyDescent="0.25">
      <c r="A1048" s="49" t="s">
        <v>1813</v>
      </c>
      <c r="B1048" s="20" t="s">
        <v>251</v>
      </c>
      <c r="C1048" s="2">
        <f>D1048+L1048+N1048+P1048+R1048+S1048+T1048+U1048</f>
        <v>4463980.18</v>
      </c>
      <c r="D1048" s="3">
        <f>SUM(E1048:J1048)</f>
        <v>434924.19999999995</v>
      </c>
      <c r="E1048" s="3">
        <v>326254.8</v>
      </c>
      <c r="F1048" s="3">
        <v>0</v>
      </c>
      <c r="G1048" s="3">
        <v>0</v>
      </c>
      <c r="H1048" s="3">
        <v>0</v>
      </c>
      <c r="I1048" s="3">
        <v>108669.4</v>
      </c>
      <c r="J1048" s="3">
        <f>350*0</f>
        <v>0</v>
      </c>
      <c r="K1048" s="4">
        <v>0</v>
      </c>
      <c r="L1048" s="3">
        <v>0</v>
      </c>
      <c r="M1048" s="3">
        <v>369.93</v>
      </c>
      <c r="N1048" s="3">
        <v>2279822.6</v>
      </c>
      <c r="O1048" s="3">
        <v>0</v>
      </c>
      <c r="P1048" s="3">
        <v>0</v>
      </c>
      <c r="Q1048" s="3">
        <v>507.23</v>
      </c>
      <c r="R1048" s="3">
        <v>1615408.4</v>
      </c>
      <c r="S1048" s="3">
        <v>0</v>
      </c>
      <c r="T1048" s="3">
        <v>0</v>
      </c>
      <c r="U1048" s="3">
        <v>133824.98000000001</v>
      </c>
      <c r="V1048" s="5">
        <f>N1048/M1048</f>
        <v>6162.8486470413327</v>
      </c>
    </row>
    <row r="1049" spans="1:258" ht="42.95" customHeight="1" x14ac:dyDescent="0.25">
      <c r="A1049" s="53" t="s">
        <v>843</v>
      </c>
      <c r="B1049" s="53"/>
      <c r="C1049" s="2">
        <f t="shared" ref="C1049:U1049" si="249">SUM(C1050)</f>
        <v>3168956.7800000003</v>
      </c>
      <c r="D1049" s="2">
        <f t="shared" si="249"/>
        <v>2862300</v>
      </c>
      <c r="E1049" s="2">
        <f t="shared" si="249"/>
        <v>2862300</v>
      </c>
      <c r="F1049" s="2">
        <f t="shared" si="249"/>
        <v>0</v>
      </c>
      <c r="G1049" s="2">
        <f t="shared" si="249"/>
        <v>0</v>
      </c>
      <c r="H1049" s="2">
        <f t="shared" si="249"/>
        <v>0</v>
      </c>
      <c r="I1049" s="2">
        <f t="shared" si="249"/>
        <v>0</v>
      </c>
      <c r="J1049" s="2">
        <f t="shared" si="249"/>
        <v>0</v>
      </c>
      <c r="K1049" s="13">
        <f t="shared" si="249"/>
        <v>0</v>
      </c>
      <c r="L1049" s="2">
        <f t="shared" si="249"/>
        <v>0</v>
      </c>
      <c r="M1049" s="2">
        <f t="shared" si="249"/>
        <v>0</v>
      </c>
      <c r="N1049" s="2">
        <f t="shared" si="249"/>
        <v>0</v>
      </c>
      <c r="O1049" s="2">
        <f t="shared" si="249"/>
        <v>0</v>
      </c>
      <c r="P1049" s="2">
        <f t="shared" si="249"/>
        <v>0</v>
      </c>
      <c r="Q1049" s="2">
        <f t="shared" si="249"/>
        <v>0</v>
      </c>
      <c r="R1049" s="2">
        <f t="shared" si="249"/>
        <v>0</v>
      </c>
      <c r="S1049" s="2">
        <f t="shared" si="249"/>
        <v>0</v>
      </c>
      <c r="T1049" s="2">
        <f t="shared" si="249"/>
        <v>0</v>
      </c>
      <c r="U1049" s="2">
        <f t="shared" si="249"/>
        <v>306656.78000000003</v>
      </c>
    </row>
    <row r="1050" spans="1:258" ht="25.15" customHeight="1" x14ac:dyDescent="0.25">
      <c r="A1050" s="49" t="s">
        <v>1814</v>
      </c>
      <c r="B1050" s="20" t="s">
        <v>844</v>
      </c>
      <c r="C1050" s="2">
        <f>D1050+L1050+N1050+P1050+R1050+S1050+T1050+U1050</f>
        <v>3168956.7800000003</v>
      </c>
      <c r="D1050" s="3">
        <f>SUM(E1050:J1050)</f>
        <v>2862300</v>
      </c>
      <c r="E1050" s="3">
        <f>700*4089</f>
        <v>2862300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4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0</v>
      </c>
      <c r="Q1050" s="3">
        <v>0</v>
      </c>
      <c r="R1050" s="3">
        <f>Q1050*3200</f>
        <v>0</v>
      </c>
      <c r="S1050" s="3">
        <v>0</v>
      </c>
      <c r="T1050" s="3">
        <v>0</v>
      </c>
      <c r="U1050" s="3">
        <v>306656.78000000003</v>
      </c>
      <c r="V1050" s="5" t="e">
        <f>N1050/M1050</f>
        <v>#DIV/0!</v>
      </c>
    </row>
    <row r="1051" spans="1:258" ht="45" customHeight="1" x14ac:dyDescent="0.25">
      <c r="A1051" s="53" t="s">
        <v>838</v>
      </c>
      <c r="B1051" s="53"/>
      <c r="C1051" s="2">
        <f t="shared" ref="C1051:U1051" si="250">SUM(C1052:C1053)</f>
        <v>7492257.5999999996</v>
      </c>
      <c r="D1051" s="2">
        <f t="shared" si="250"/>
        <v>0</v>
      </c>
      <c r="E1051" s="2">
        <f t="shared" si="250"/>
        <v>0</v>
      </c>
      <c r="F1051" s="2">
        <f t="shared" si="250"/>
        <v>0</v>
      </c>
      <c r="G1051" s="2">
        <f t="shared" si="250"/>
        <v>0</v>
      </c>
      <c r="H1051" s="2">
        <f t="shared" si="250"/>
        <v>0</v>
      </c>
      <c r="I1051" s="2">
        <f t="shared" si="250"/>
        <v>0</v>
      </c>
      <c r="J1051" s="2">
        <f t="shared" si="250"/>
        <v>0</v>
      </c>
      <c r="K1051" s="13">
        <f t="shared" si="250"/>
        <v>0</v>
      </c>
      <c r="L1051" s="2">
        <f t="shared" si="250"/>
        <v>0</v>
      </c>
      <c r="M1051" s="2">
        <f t="shared" si="250"/>
        <v>1136</v>
      </c>
      <c r="N1051" s="2">
        <f t="shared" si="250"/>
        <v>7492257.5999999996</v>
      </c>
      <c r="O1051" s="2">
        <f t="shared" si="250"/>
        <v>0</v>
      </c>
      <c r="P1051" s="2">
        <f t="shared" si="250"/>
        <v>0</v>
      </c>
      <c r="Q1051" s="2">
        <f t="shared" si="250"/>
        <v>0</v>
      </c>
      <c r="R1051" s="2">
        <f t="shared" si="250"/>
        <v>0</v>
      </c>
      <c r="S1051" s="2">
        <f t="shared" si="250"/>
        <v>0</v>
      </c>
      <c r="T1051" s="2">
        <f t="shared" si="250"/>
        <v>0</v>
      </c>
      <c r="U1051" s="2">
        <f t="shared" si="250"/>
        <v>0</v>
      </c>
    </row>
    <row r="1052" spans="1:258" ht="25.15" customHeight="1" x14ac:dyDescent="0.25">
      <c r="A1052" s="49" t="s">
        <v>1815</v>
      </c>
      <c r="B1052" s="20" t="s">
        <v>1108</v>
      </c>
      <c r="C1052" s="2">
        <f>D1052+L1052+N1052+P1052+R1052+S1052+T1052+U1052</f>
        <v>3908457.6</v>
      </c>
      <c r="D1052" s="3">
        <f>SUM(E1052:J1052)</f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4">
        <v>0</v>
      </c>
      <c r="L1052" s="3">
        <v>0</v>
      </c>
      <c r="M1052" s="3">
        <v>593</v>
      </c>
      <c r="N1052" s="3">
        <v>3908457.6</v>
      </c>
      <c r="O1052" s="9">
        <v>0</v>
      </c>
      <c r="P1052" s="9">
        <v>0</v>
      </c>
      <c r="Q1052" s="9">
        <v>0</v>
      </c>
      <c r="R1052" s="3">
        <f>Q1052*3200</f>
        <v>0</v>
      </c>
      <c r="S1052" s="9">
        <v>0</v>
      </c>
      <c r="T1052" s="9">
        <v>0</v>
      </c>
      <c r="U1052" s="9">
        <v>0</v>
      </c>
      <c r="V1052" s="5">
        <f>N1052/M1052</f>
        <v>6590.9908937605396</v>
      </c>
    </row>
    <row r="1053" spans="1:258" ht="25.15" customHeight="1" x14ac:dyDescent="0.25">
      <c r="A1053" s="49" t="s">
        <v>1816</v>
      </c>
      <c r="B1053" s="20" t="s">
        <v>1109</v>
      </c>
      <c r="C1053" s="2">
        <f>D1053+L1053+N1053+P1053+R1053+S1053+T1053+U1053</f>
        <v>3583800</v>
      </c>
      <c r="D1053" s="3">
        <f>SUM(E1053:J1053)</f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9">
        <v>543</v>
      </c>
      <c r="N1053" s="3">
        <v>3583800</v>
      </c>
      <c r="O1053" s="9">
        <v>0</v>
      </c>
      <c r="P1053" s="9">
        <v>0</v>
      </c>
      <c r="Q1053" s="9">
        <v>0</v>
      </c>
      <c r="R1053" s="3">
        <f>Q1053*3200</f>
        <v>0</v>
      </c>
      <c r="S1053" s="9">
        <v>0</v>
      </c>
      <c r="T1053" s="9">
        <v>0</v>
      </c>
      <c r="U1053" s="9">
        <v>0</v>
      </c>
      <c r="V1053" s="5">
        <f>N1053/M1053</f>
        <v>6600</v>
      </c>
      <c r="W1053" s="28"/>
      <c r="X1053" s="28"/>
      <c r="Y1053" s="28"/>
      <c r="Z1053" s="28"/>
      <c r="AA1053" s="28"/>
      <c r="AB1053" s="28"/>
      <c r="AC1053" s="28"/>
      <c r="AD1053" s="28"/>
      <c r="AE1053" s="28"/>
      <c r="AF1053" s="28"/>
      <c r="AG1053" s="28"/>
      <c r="AH1053" s="28"/>
      <c r="AI1053" s="28"/>
      <c r="AJ1053" s="28"/>
      <c r="AK1053" s="28"/>
      <c r="AL1053" s="28"/>
      <c r="AM1053" s="28"/>
      <c r="AN1053" s="28"/>
      <c r="AO1053" s="28"/>
      <c r="AP1053" s="28"/>
      <c r="AQ1053" s="28"/>
      <c r="AR1053" s="28"/>
      <c r="AS1053" s="28"/>
      <c r="AT1053" s="28"/>
      <c r="AU1053" s="28"/>
      <c r="AV1053" s="28"/>
      <c r="AW1053" s="28"/>
      <c r="AX1053" s="28"/>
      <c r="AY1053" s="28"/>
      <c r="AZ1053" s="28"/>
      <c r="BA1053" s="28"/>
      <c r="BB1053" s="28"/>
      <c r="BC1053" s="28"/>
      <c r="BD1053" s="28"/>
      <c r="BE1053" s="28"/>
      <c r="BF1053" s="28"/>
      <c r="BG1053" s="28"/>
      <c r="BH1053" s="28"/>
      <c r="BI1053" s="28"/>
      <c r="BJ1053" s="28"/>
      <c r="BK1053" s="28"/>
      <c r="BL1053" s="28"/>
      <c r="BM1053" s="28"/>
      <c r="BN1053" s="28"/>
      <c r="BO1053" s="28"/>
      <c r="BP1053" s="28"/>
      <c r="BQ1053" s="28"/>
      <c r="BR1053" s="28"/>
      <c r="BS1053" s="28"/>
      <c r="BT1053" s="28"/>
      <c r="BU1053" s="28"/>
      <c r="BV1053" s="28"/>
      <c r="BW1053" s="28"/>
      <c r="BX1053" s="28"/>
      <c r="BY1053" s="28"/>
      <c r="BZ1053" s="28"/>
      <c r="CA1053" s="28"/>
      <c r="CB1053" s="28"/>
      <c r="CC1053" s="28"/>
      <c r="CD1053" s="28"/>
      <c r="CE1053" s="28"/>
      <c r="CF1053" s="28"/>
      <c r="CG1053" s="28"/>
      <c r="CH1053" s="28"/>
      <c r="CI1053" s="28"/>
      <c r="CJ1053" s="28"/>
      <c r="CK1053" s="28"/>
      <c r="CL1053" s="28"/>
      <c r="CM1053" s="28"/>
      <c r="CN1053" s="28"/>
      <c r="CO1053" s="28"/>
      <c r="CP1053" s="28"/>
      <c r="CQ1053" s="28"/>
      <c r="CR1053" s="28"/>
      <c r="CS1053" s="28"/>
      <c r="CT1053" s="28"/>
      <c r="CU1053" s="28"/>
      <c r="CV1053" s="28"/>
      <c r="CW1053" s="28"/>
      <c r="CX1053" s="28"/>
      <c r="CY1053" s="28"/>
      <c r="CZ1053" s="28"/>
      <c r="DA1053" s="28"/>
      <c r="DB1053" s="28"/>
      <c r="DC1053" s="28"/>
      <c r="DD1053" s="28"/>
      <c r="DE1053" s="28"/>
      <c r="DF1053" s="28"/>
      <c r="DG1053" s="28"/>
      <c r="DH1053" s="28"/>
      <c r="DI1053" s="28"/>
      <c r="DJ1053" s="28"/>
      <c r="DK1053" s="28"/>
      <c r="DL1053" s="28"/>
      <c r="DM1053" s="28"/>
      <c r="DN1053" s="28"/>
      <c r="DO1053" s="28"/>
      <c r="DP1053" s="28"/>
      <c r="DQ1053" s="28"/>
      <c r="DR1053" s="28"/>
      <c r="DS1053" s="28"/>
      <c r="DT1053" s="28"/>
      <c r="DU1053" s="28"/>
      <c r="DV1053" s="28"/>
      <c r="DW1053" s="28"/>
      <c r="DX1053" s="28"/>
      <c r="DY1053" s="28"/>
      <c r="DZ1053" s="28"/>
      <c r="EA1053" s="28"/>
      <c r="EB1053" s="28"/>
      <c r="EC1053" s="28"/>
      <c r="ED1053" s="28"/>
      <c r="EE1053" s="28"/>
      <c r="EF1053" s="28"/>
      <c r="EG1053" s="28"/>
      <c r="EH1053" s="28"/>
      <c r="EI1053" s="28"/>
      <c r="EJ1053" s="28"/>
      <c r="EK1053" s="28"/>
      <c r="EL1053" s="28"/>
      <c r="EM1053" s="28"/>
      <c r="EN1053" s="28"/>
      <c r="EO1053" s="28"/>
      <c r="EP1053" s="28"/>
      <c r="EQ1053" s="28"/>
      <c r="ER1053" s="28"/>
      <c r="ES1053" s="28"/>
      <c r="ET1053" s="28"/>
      <c r="EU1053" s="28"/>
      <c r="EV1053" s="28"/>
      <c r="EW1053" s="28"/>
      <c r="EX1053" s="28"/>
      <c r="EY1053" s="28"/>
      <c r="EZ1053" s="28"/>
      <c r="FA1053" s="28"/>
      <c r="FB1053" s="28"/>
      <c r="FC1053" s="28"/>
      <c r="FD1053" s="28"/>
      <c r="FE1053" s="28"/>
      <c r="FF1053" s="28"/>
      <c r="FG1053" s="28"/>
      <c r="FH1053" s="28"/>
      <c r="FI1053" s="28"/>
      <c r="FJ1053" s="28"/>
      <c r="FK1053" s="28"/>
      <c r="FL1053" s="28"/>
      <c r="FM1053" s="28"/>
      <c r="FN1053" s="28"/>
      <c r="FO1053" s="28"/>
      <c r="FP1053" s="28"/>
      <c r="FQ1053" s="28"/>
      <c r="FR1053" s="28"/>
      <c r="FS1053" s="28"/>
      <c r="FT1053" s="28"/>
      <c r="FU1053" s="28"/>
      <c r="FV1053" s="28"/>
      <c r="FW1053" s="28"/>
      <c r="FX1053" s="28"/>
      <c r="FY1053" s="28"/>
      <c r="FZ1053" s="28"/>
      <c r="GA1053" s="28"/>
      <c r="GB1053" s="28"/>
      <c r="GC1053" s="28"/>
      <c r="GD1053" s="28"/>
      <c r="GE1053" s="28"/>
      <c r="GF1053" s="28"/>
      <c r="GG1053" s="28"/>
      <c r="GH1053" s="28"/>
      <c r="GI1053" s="28"/>
      <c r="GJ1053" s="28"/>
      <c r="GK1053" s="28"/>
      <c r="GL1053" s="28"/>
      <c r="GM1053" s="28"/>
      <c r="GN1053" s="28"/>
      <c r="GO1053" s="28"/>
      <c r="GP1053" s="28"/>
      <c r="GQ1053" s="28"/>
      <c r="GR1053" s="28"/>
      <c r="GS1053" s="28"/>
      <c r="GT1053" s="28"/>
      <c r="GU1053" s="28"/>
      <c r="GV1053" s="28"/>
      <c r="GW1053" s="28"/>
      <c r="GX1053" s="28"/>
      <c r="GY1053" s="28"/>
      <c r="GZ1053" s="28"/>
      <c r="HA1053" s="28"/>
      <c r="HB1053" s="28"/>
      <c r="HC1053" s="28"/>
      <c r="HD1053" s="28"/>
      <c r="HE1053" s="28"/>
      <c r="HF1053" s="28"/>
      <c r="HG1053" s="28"/>
      <c r="HH1053" s="28"/>
      <c r="HI1053" s="28"/>
      <c r="HJ1053" s="28"/>
      <c r="HK1053" s="28"/>
      <c r="HL1053" s="28"/>
      <c r="HM1053" s="28"/>
      <c r="HN1053" s="28"/>
      <c r="HO1053" s="28"/>
      <c r="HP1053" s="28"/>
      <c r="HQ1053" s="28"/>
      <c r="HR1053" s="28"/>
      <c r="HS1053" s="28"/>
      <c r="HT1053" s="28"/>
      <c r="HU1053" s="28"/>
      <c r="HV1053" s="28"/>
      <c r="HW1053" s="28"/>
      <c r="HX1053" s="28"/>
      <c r="HY1053" s="28"/>
      <c r="HZ1053" s="28"/>
      <c r="IA1053" s="28"/>
      <c r="IB1053" s="28"/>
      <c r="IC1053" s="28"/>
      <c r="ID1053" s="28"/>
      <c r="IE1053" s="28"/>
      <c r="IF1053" s="28"/>
      <c r="IG1053" s="28"/>
      <c r="IH1053" s="28"/>
      <c r="II1053" s="28"/>
      <c r="IJ1053" s="28"/>
      <c r="IK1053" s="28"/>
      <c r="IL1053" s="28"/>
      <c r="IM1053" s="28"/>
      <c r="IN1053" s="28"/>
      <c r="IO1053" s="28"/>
      <c r="IP1053" s="28"/>
      <c r="IQ1053" s="28"/>
      <c r="IR1053" s="28"/>
      <c r="IS1053" s="28"/>
      <c r="IT1053" s="28"/>
      <c r="IU1053" s="28"/>
      <c r="IV1053" s="28"/>
      <c r="IW1053" s="28"/>
      <c r="IX1053" s="28"/>
    </row>
    <row r="1054" spans="1:258" ht="42.95" customHeight="1" x14ac:dyDescent="0.25">
      <c r="A1054" s="53" t="s">
        <v>1106</v>
      </c>
      <c r="B1054" s="53"/>
      <c r="C1054" s="2">
        <f t="shared" ref="C1054:U1054" si="251">SUM(C1055)</f>
        <v>4857028.8</v>
      </c>
      <c r="D1054" s="2">
        <f t="shared" si="251"/>
        <v>0</v>
      </c>
      <c r="E1054" s="2">
        <f t="shared" si="251"/>
        <v>0</v>
      </c>
      <c r="F1054" s="2">
        <f t="shared" si="251"/>
        <v>0</v>
      </c>
      <c r="G1054" s="2">
        <f t="shared" si="251"/>
        <v>0</v>
      </c>
      <c r="H1054" s="2">
        <f t="shared" si="251"/>
        <v>0</v>
      </c>
      <c r="I1054" s="2">
        <f t="shared" si="251"/>
        <v>0</v>
      </c>
      <c r="J1054" s="2">
        <f t="shared" si="251"/>
        <v>0</v>
      </c>
      <c r="K1054" s="13">
        <f t="shared" si="251"/>
        <v>0</v>
      </c>
      <c r="L1054" s="2">
        <f t="shared" si="251"/>
        <v>0</v>
      </c>
      <c r="M1054" s="2">
        <f t="shared" si="251"/>
        <v>1209.4100000000001</v>
      </c>
      <c r="N1054" s="2">
        <f t="shared" si="251"/>
        <v>4857028.8</v>
      </c>
      <c r="O1054" s="2">
        <f t="shared" si="251"/>
        <v>0</v>
      </c>
      <c r="P1054" s="2">
        <f t="shared" si="251"/>
        <v>0</v>
      </c>
      <c r="Q1054" s="2">
        <f t="shared" si="251"/>
        <v>0</v>
      </c>
      <c r="R1054" s="2">
        <f t="shared" si="251"/>
        <v>0</v>
      </c>
      <c r="S1054" s="2">
        <f t="shared" si="251"/>
        <v>0</v>
      </c>
      <c r="T1054" s="2">
        <f t="shared" si="251"/>
        <v>0</v>
      </c>
      <c r="U1054" s="2">
        <f t="shared" si="251"/>
        <v>0</v>
      </c>
    </row>
    <row r="1055" spans="1:258" ht="25.15" customHeight="1" x14ac:dyDescent="0.25">
      <c r="A1055" s="49" t="s">
        <v>1817</v>
      </c>
      <c r="B1055" s="20" t="s">
        <v>1104</v>
      </c>
      <c r="C1055" s="2">
        <f>D1055+L1055+N1055+P1055+R1055+S1055+T1055+U1055</f>
        <v>4857028.8</v>
      </c>
      <c r="D1055" s="3">
        <f>SUM(E1055:J1055)</f>
        <v>0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  <c r="K1055" s="4">
        <v>0</v>
      </c>
      <c r="L1055" s="3">
        <v>0</v>
      </c>
      <c r="M1055" s="3">
        <v>1209.4100000000001</v>
      </c>
      <c r="N1055" s="3">
        <v>4857028.8</v>
      </c>
      <c r="O1055" s="3">
        <v>0</v>
      </c>
      <c r="P1055" s="3">
        <v>0</v>
      </c>
      <c r="Q1055" s="3">
        <v>0</v>
      </c>
      <c r="R1055" s="3">
        <f>Q1055*3200</f>
        <v>0</v>
      </c>
      <c r="S1055" s="3">
        <v>0</v>
      </c>
      <c r="T1055" s="3">
        <v>0</v>
      </c>
      <c r="U1055" s="3">
        <v>0</v>
      </c>
      <c r="V1055" s="5">
        <f>N1055/M1055</f>
        <v>4016.0316187231788</v>
      </c>
    </row>
    <row r="1056" spans="1:258" ht="42.95" customHeight="1" x14ac:dyDescent="0.25">
      <c r="A1056" s="53" t="s">
        <v>233</v>
      </c>
      <c r="B1056" s="53"/>
      <c r="C1056" s="2">
        <f t="shared" ref="C1056:U1056" si="252">SUM(C1057:C1059)</f>
        <v>7648226.1199999992</v>
      </c>
      <c r="D1056" s="2">
        <f t="shared" si="252"/>
        <v>229601.96</v>
      </c>
      <c r="E1056" s="2">
        <f t="shared" si="252"/>
        <v>229601.96</v>
      </c>
      <c r="F1056" s="2">
        <f t="shared" si="252"/>
        <v>0</v>
      </c>
      <c r="G1056" s="2">
        <f t="shared" si="252"/>
        <v>0</v>
      </c>
      <c r="H1056" s="2">
        <f t="shared" si="252"/>
        <v>0</v>
      </c>
      <c r="I1056" s="2">
        <f t="shared" si="252"/>
        <v>0</v>
      </c>
      <c r="J1056" s="2">
        <f t="shared" si="252"/>
        <v>0</v>
      </c>
      <c r="K1056" s="13">
        <f t="shared" si="252"/>
        <v>0</v>
      </c>
      <c r="L1056" s="2">
        <f t="shared" si="252"/>
        <v>0</v>
      </c>
      <c r="M1056" s="2">
        <f t="shared" si="252"/>
        <v>1487.4</v>
      </c>
      <c r="N1056" s="2">
        <f t="shared" si="252"/>
        <v>6051687.5099999998</v>
      </c>
      <c r="O1056" s="2">
        <f t="shared" si="252"/>
        <v>0</v>
      </c>
      <c r="P1056" s="2">
        <f t="shared" si="252"/>
        <v>0</v>
      </c>
      <c r="Q1056" s="2">
        <f t="shared" si="252"/>
        <v>515</v>
      </c>
      <c r="R1056" s="2">
        <f t="shared" si="252"/>
        <v>1366936.65</v>
      </c>
      <c r="S1056" s="2">
        <f t="shared" si="252"/>
        <v>0</v>
      </c>
      <c r="T1056" s="2">
        <f t="shared" si="252"/>
        <v>0</v>
      </c>
      <c r="U1056" s="2">
        <f t="shared" si="252"/>
        <v>0</v>
      </c>
    </row>
    <row r="1057" spans="1:22" ht="25.15" customHeight="1" x14ac:dyDescent="0.25">
      <c r="A1057" s="49" t="s">
        <v>1818</v>
      </c>
      <c r="B1057" s="20" t="s">
        <v>255</v>
      </c>
      <c r="C1057" s="2">
        <f>D1057+L1057+N1057+P1057+R1057+S1057+T1057+U1057</f>
        <v>1974425.8</v>
      </c>
      <c r="D1057" s="3">
        <f>SUM(E1057:J1057)</f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3">
        <v>384.1</v>
      </c>
      <c r="N1057" s="3">
        <v>1974425.8</v>
      </c>
      <c r="O1057" s="3">
        <v>0</v>
      </c>
      <c r="P1057" s="3">
        <v>0</v>
      </c>
      <c r="Q1057" s="3">
        <v>0</v>
      </c>
      <c r="R1057" s="3">
        <f>Q1057*3200</f>
        <v>0</v>
      </c>
      <c r="S1057" s="3">
        <v>0</v>
      </c>
      <c r="T1057" s="3">
        <v>0</v>
      </c>
      <c r="U1057" s="3">
        <v>0</v>
      </c>
      <c r="V1057" s="5">
        <f>N1057/M1057</f>
        <v>5140.3952095808381</v>
      </c>
    </row>
    <row r="1058" spans="1:22" ht="25.15" customHeight="1" x14ac:dyDescent="0.25">
      <c r="A1058" s="49" t="s">
        <v>1819</v>
      </c>
      <c r="B1058" s="20" t="s">
        <v>737</v>
      </c>
      <c r="C1058" s="2">
        <f>D1058+L1058+N1058+P1058+R1058+S1058+T1058+U1058</f>
        <v>3357280.7199999997</v>
      </c>
      <c r="D1058" s="3">
        <f>SUM(E1058:J1058)</f>
        <v>229601.96</v>
      </c>
      <c r="E1058" s="3">
        <v>229601.96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4">
        <v>0</v>
      </c>
      <c r="L1058" s="3">
        <v>0</v>
      </c>
      <c r="M1058" s="3">
        <v>363.2</v>
      </c>
      <c r="N1058" s="3">
        <v>1760742.11</v>
      </c>
      <c r="O1058" s="3">
        <v>0</v>
      </c>
      <c r="P1058" s="3">
        <v>0</v>
      </c>
      <c r="Q1058" s="3">
        <v>515</v>
      </c>
      <c r="R1058" s="3">
        <v>1366936.65</v>
      </c>
      <c r="S1058" s="3">
        <v>0</v>
      </c>
      <c r="T1058" s="3">
        <v>0</v>
      </c>
      <c r="U1058" s="3">
        <v>0</v>
      </c>
      <c r="V1058" s="5">
        <f>N1058/M1058</f>
        <v>4847.8582323788551</v>
      </c>
    </row>
    <row r="1059" spans="1:22" ht="25.15" customHeight="1" x14ac:dyDescent="0.25">
      <c r="A1059" s="49" t="s">
        <v>1820</v>
      </c>
      <c r="B1059" s="20" t="s">
        <v>738</v>
      </c>
      <c r="C1059" s="2">
        <f>D1059+L1059+N1059+P1059+R1059+S1059+T1059+U1059</f>
        <v>2316519.6</v>
      </c>
      <c r="D1059" s="3">
        <f>SUM(E1059:J1059)</f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4">
        <v>0</v>
      </c>
      <c r="L1059" s="3">
        <v>0</v>
      </c>
      <c r="M1059" s="3">
        <v>740.1</v>
      </c>
      <c r="N1059" s="3">
        <v>2316519.6</v>
      </c>
      <c r="O1059" s="3">
        <v>0</v>
      </c>
      <c r="P1059" s="3">
        <v>0</v>
      </c>
      <c r="Q1059" s="3">
        <v>0</v>
      </c>
      <c r="R1059" s="3">
        <f>Q1059*3200</f>
        <v>0</v>
      </c>
      <c r="S1059" s="3">
        <v>0</v>
      </c>
      <c r="T1059" s="3">
        <v>0</v>
      </c>
      <c r="U1059" s="3">
        <v>0</v>
      </c>
      <c r="V1059" s="5">
        <f>N1059/M1059</f>
        <v>3130.0089177138225</v>
      </c>
    </row>
    <row r="1060" spans="1:22" ht="42.95" customHeight="1" x14ac:dyDescent="0.25">
      <c r="A1060" s="53" t="s">
        <v>238</v>
      </c>
      <c r="B1060" s="53"/>
      <c r="C1060" s="2">
        <f t="shared" ref="C1060:U1060" si="253">SUM(C1061:C1065)</f>
        <v>14832257.09</v>
      </c>
      <c r="D1060" s="2">
        <f t="shared" si="253"/>
        <v>526400</v>
      </c>
      <c r="E1060" s="2">
        <f t="shared" si="253"/>
        <v>526400</v>
      </c>
      <c r="F1060" s="2">
        <f t="shared" si="253"/>
        <v>0</v>
      </c>
      <c r="G1060" s="2">
        <f t="shared" si="253"/>
        <v>0</v>
      </c>
      <c r="H1060" s="2">
        <f t="shared" si="253"/>
        <v>0</v>
      </c>
      <c r="I1060" s="2">
        <f t="shared" si="253"/>
        <v>0</v>
      </c>
      <c r="J1060" s="2">
        <f t="shared" si="253"/>
        <v>0</v>
      </c>
      <c r="K1060" s="13">
        <f t="shared" si="253"/>
        <v>0</v>
      </c>
      <c r="L1060" s="2">
        <f t="shared" si="253"/>
        <v>0</v>
      </c>
      <c r="M1060" s="2">
        <f t="shared" si="253"/>
        <v>1426.1399999999999</v>
      </c>
      <c r="N1060" s="2">
        <f t="shared" si="253"/>
        <v>8240936.2000000002</v>
      </c>
      <c r="O1060" s="2">
        <f t="shared" si="253"/>
        <v>0</v>
      </c>
      <c r="P1060" s="2">
        <f t="shared" si="253"/>
        <v>0</v>
      </c>
      <c r="Q1060" s="2">
        <f t="shared" si="253"/>
        <v>1903.8500000000001</v>
      </c>
      <c r="R1060" s="2">
        <f t="shared" si="253"/>
        <v>5960173.2000000002</v>
      </c>
      <c r="S1060" s="2">
        <f t="shared" si="253"/>
        <v>0</v>
      </c>
      <c r="T1060" s="2">
        <f t="shared" si="253"/>
        <v>0</v>
      </c>
      <c r="U1060" s="2">
        <f t="shared" si="253"/>
        <v>104747.69</v>
      </c>
    </row>
    <row r="1061" spans="1:22" ht="27" customHeight="1" x14ac:dyDescent="0.25">
      <c r="A1061" s="49" t="s">
        <v>1821</v>
      </c>
      <c r="B1061" s="20" t="s">
        <v>241</v>
      </c>
      <c r="C1061" s="2">
        <f>D1061+L1061+N1061+P1061+R1061+S1061+T1061+U1061</f>
        <v>2514655.6</v>
      </c>
      <c r="D1061" s="3">
        <f>SUM(E1061:J1061)</f>
        <v>0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4">
        <v>0</v>
      </c>
      <c r="L1061" s="3">
        <v>0</v>
      </c>
      <c r="M1061" s="3">
        <v>248</v>
      </c>
      <c r="N1061" s="3">
        <v>1392727.6</v>
      </c>
      <c r="O1061" s="3">
        <v>0</v>
      </c>
      <c r="P1061" s="3">
        <v>0</v>
      </c>
      <c r="Q1061" s="3">
        <v>351.77</v>
      </c>
      <c r="R1061" s="3">
        <v>1121928</v>
      </c>
      <c r="S1061" s="3">
        <v>0</v>
      </c>
      <c r="T1061" s="3">
        <v>0</v>
      </c>
      <c r="U1061" s="3">
        <v>0</v>
      </c>
      <c r="V1061" s="5">
        <f>N1061/M1061</f>
        <v>5615.8370967741939</v>
      </c>
    </row>
    <row r="1062" spans="1:22" ht="27" customHeight="1" x14ac:dyDescent="0.25">
      <c r="A1062" s="49" t="s">
        <v>1822</v>
      </c>
      <c r="B1062" s="20" t="s">
        <v>242</v>
      </c>
      <c r="C1062" s="2">
        <f>D1062+L1062+N1062+P1062+R1062+S1062+T1062+U1062</f>
        <v>4708754.7200000007</v>
      </c>
      <c r="D1062" s="3">
        <f>SUM(E1062:J1062)</f>
        <v>347480</v>
      </c>
      <c r="E1062" s="3">
        <f>700*496.4</f>
        <v>347480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4">
        <v>0</v>
      </c>
      <c r="L1062" s="3">
        <v>0</v>
      </c>
      <c r="M1062" s="3">
        <v>389.9</v>
      </c>
      <c r="N1062" s="3">
        <v>2571512.4</v>
      </c>
      <c r="O1062" s="3">
        <v>0</v>
      </c>
      <c r="P1062" s="3">
        <v>0</v>
      </c>
      <c r="Q1062" s="3">
        <v>542.4</v>
      </c>
      <c r="R1062" s="3">
        <f>Q1062*3200</f>
        <v>1735680</v>
      </c>
      <c r="S1062" s="3">
        <v>0</v>
      </c>
      <c r="T1062" s="3">
        <v>0</v>
      </c>
      <c r="U1062" s="3">
        <v>54082.32</v>
      </c>
      <c r="V1062" s="5">
        <f>N1062/M1062</f>
        <v>6595.3126442677612</v>
      </c>
    </row>
    <row r="1063" spans="1:22" ht="27" customHeight="1" x14ac:dyDescent="0.25">
      <c r="A1063" s="49" t="s">
        <v>1823</v>
      </c>
      <c r="B1063" s="20" t="s">
        <v>243</v>
      </c>
      <c r="C1063" s="2">
        <f>D1063+L1063+N1063+P1063+R1063+S1063+T1063+U1063</f>
        <v>3751731.7700000005</v>
      </c>
      <c r="D1063" s="3">
        <f>SUM(E1063:J1063)</f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3">
        <v>398.24</v>
      </c>
      <c r="N1063" s="3">
        <v>2130541.2000000002</v>
      </c>
      <c r="O1063" s="3">
        <v>0</v>
      </c>
      <c r="P1063" s="3">
        <v>0</v>
      </c>
      <c r="Q1063" s="3">
        <v>499</v>
      </c>
      <c r="R1063" s="3">
        <v>1570525.2</v>
      </c>
      <c r="S1063" s="3">
        <v>0</v>
      </c>
      <c r="T1063" s="3">
        <v>0</v>
      </c>
      <c r="U1063" s="3">
        <v>50665.37</v>
      </c>
      <c r="V1063" s="5">
        <f>N1063/M1063</f>
        <v>5349.8925271193257</v>
      </c>
    </row>
    <row r="1064" spans="1:22" ht="27" customHeight="1" x14ac:dyDescent="0.25">
      <c r="A1064" s="49" t="s">
        <v>1824</v>
      </c>
      <c r="B1064" s="20" t="s">
        <v>244</v>
      </c>
      <c r="C1064" s="2">
        <f>D1064+L1064+N1064+P1064+R1064+S1064+T1064+U1064</f>
        <v>3678195</v>
      </c>
      <c r="D1064" s="3">
        <f>SUM(E1064:J1064)</f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4">
        <v>0</v>
      </c>
      <c r="L1064" s="3">
        <v>0</v>
      </c>
      <c r="M1064" s="3">
        <v>390</v>
      </c>
      <c r="N1064" s="3">
        <v>2146155</v>
      </c>
      <c r="O1064" s="3">
        <v>0</v>
      </c>
      <c r="P1064" s="3">
        <v>0</v>
      </c>
      <c r="Q1064" s="3">
        <v>510.68</v>
      </c>
      <c r="R1064" s="3">
        <v>1532040</v>
      </c>
      <c r="S1064" s="3">
        <v>0</v>
      </c>
      <c r="T1064" s="3">
        <v>0</v>
      </c>
      <c r="U1064" s="3">
        <v>0</v>
      </c>
      <c r="V1064" s="5">
        <f>N1064/M1064</f>
        <v>5502.9615384615381</v>
      </c>
    </row>
    <row r="1065" spans="1:22" ht="27" customHeight="1" x14ac:dyDescent="0.25">
      <c r="A1065" s="49" t="s">
        <v>1825</v>
      </c>
      <c r="B1065" s="20" t="s">
        <v>245</v>
      </c>
      <c r="C1065" s="2">
        <f>D1065+L1065+N1065+P1065+R1065+S1065+T1065+U1065</f>
        <v>178920</v>
      </c>
      <c r="D1065" s="3">
        <f>SUM(E1065:J1065)</f>
        <v>178920</v>
      </c>
      <c r="E1065" s="3">
        <v>178920</v>
      </c>
      <c r="F1065" s="3">
        <v>0</v>
      </c>
      <c r="G1065" s="3">
        <v>0</v>
      </c>
      <c r="H1065" s="3">
        <f>400*0</f>
        <v>0</v>
      </c>
      <c r="I1065" s="3">
        <v>0</v>
      </c>
      <c r="J1065" s="3">
        <v>0</v>
      </c>
      <c r="K1065" s="4">
        <v>0</v>
      </c>
      <c r="L1065" s="3">
        <v>0</v>
      </c>
      <c r="M1065" s="3">
        <v>0</v>
      </c>
      <c r="N1065" s="3">
        <v>0</v>
      </c>
      <c r="O1065" s="3">
        <v>0</v>
      </c>
      <c r="P1065" s="3">
        <v>0</v>
      </c>
      <c r="Q1065" s="3">
        <v>0</v>
      </c>
      <c r="R1065" s="3">
        <v>0</v>
      </c>
      <c r="S1065" s="3">
        <v>0</v>
      </c>
      <c r="T1065" s="3">
        <v>0</v>
      </c>
      <c r="U1065" s="3">
        <v>0</v>
      </c>
      <c r="V1065" s="5" t="e">
        <f>N1065/M1065</f>
        <v>#DIV/0!</v>
      </c>
    </row>
    <row r="1066" spans="1:22" ht="45" customHeight="1" x14ac:dyDescent="0.25">
      <c r="A1066" s="57" t="s">
        <v>256</v>
      </c>
      <c r="B1066" s="58"/>
      <c r="C1066" s="2">
        <f t="shared" ref="C1066:U1066" si="254">SUM(C1067)</f>
        <v>267432.18</v>
      </c>
      <c r="D1066" s="2">
        <f t="shared" si="254"/>
        <v>0</v>
      </c>
      <c r="E1066" s="2">
        <f t="shared" si="254"/>
        <v>0</v>
      </c>
      <c r="F1066" s="2">
        <f t="shared" si="254"/>
        <v>0</v>
      </c>
      <c r="G1066" s="2">
        <f t="shared" si="254"/>
        <v>0</v>
      </c>
      <c r="H1066" s="2">
        <f t="shared" si="254"/>
        <v>0</v>
      </c>
      <c r="I1066" s="2">
        <f t="shared" si="254"/>
        <v>0</v>
      </c>
      <c r="J1066" s="2">
        <f t="shared" si="254"/>
        <v>0</v>
      </c>
      <c r="K1066" s="13">
        <f t="shared" si="254"/>
        <v>0</v>
      </c>
      <c r="L1066" s="2">
        <f t="shared" si="254"/>
        <v>0</v>
      </c>
      <c r="M1066" s="2">
        <f t="shared" si="254"/>
        <v>0</v>
      </c>
      <c r="N1066" s="2">
        <f t="shared" si="254"/>
        <v>0</v>
      </c>
      <c r="O1066" s="2">
        <f t="shared" si="254"/>
        <v>0</v>
      </c>
      <c r="P1066" s="2">
        <f t="shared" si="254"/>
        <v>0</v>
      </c>
      <c r="Q1066" s="2">
        <f t="shared" si="254"/>
        <v>0</v>
      </c>
      <c r="R1066" s="2">
        <f t="shared" si="254"/>
        <v>0</v>
      </c>
      <c r="S1066" s="2">
        <f t="shared" si="254"/>
        <v>0</v>
      </c>
      <c r="T1066" s="2">
        <f t="shared" si="254"/>
        <v>0</v>
      </c>
      <c r="U1066" s="2">
        <f t="shared" si="254"/>
        <v>267432.18</v>
      </c>
    </row>
    <row r="1067" spans="1:22" ht="24.6" customHeight="1" x14ac:dyDescent="0.25">
      <c r="A1067" s="48" t="s">
        <v>1826</v>
      </c>
      <c r="B1067" s="20" t="s">
        <v>260</v>
      </c>
      <c r="C1067" s="2">
        <f>D1067+L1067+N1067+P1067+R1067+S1067+T1067+U1067</f>
        <v>267432.18</v>
      </c>
      <c r="D1067" s="3">
        <f>SUM(E1067:J1067)</f>
        <v>0</v>
      </c>
      <c r="E1067" s="9">
        <v>0</v>
      </c>
      <c r="F1067" s="9">
        <v>0</v>
      </c>
      <c r="G1067" s="9">
        <v>0</v>
      </c>
      <c r="H1067" s="9">
        <v>0</v>
      </c>
      <c r="I1067" s="9">
        <v>0</v>
      </c>
      <c r="J1067" s="9">
        <v>0</v>
      </c>
      <c r="K1067" s="10">
        <v>0</v>
      </c>
      <c r="L1067" s="9">
        <v>0</v>
      </c>
      <c r="M1067" s="9">
        <v>0</v>
      </c>
      <c r="N1067" s="3">
        <f>M1067*6600</f>
        <v>0</v>
      </c>
      <c r="O1067" s="9">
        <v>0</v>
      </c>
      <c r="P1067" s="9">
        <v>0</v>
      </c>
      <c r="Q1067" s="9">
        <v>0</v>
      </c>
      <c r="R1067" s="3">
        <f>Q1067*3200</f>
        <v>0</v>
      </c>
      <c r="S1067" s="9">
        <v>0</v>
      </c>
      <c r="T1067" s="9">
        <v>0</v>
      </c>
      <c r="U1067" s="9">
        <v>267432.18</v>
      </c>
      <c r="V1067" s="5" t="e">
        <f>N1067/M1067</f>
        <v>#DIV/0!</v>
      </c>
    </row>
    <row r="1068" spans="1:22" ht="42.95" customHeight="1" x14ac:dyDescent="0.25">
      <c r="A1068" s="53" t="s">
        <v>261</v>
      </c>
      <c r="B1068" s="53"/>
      <c r="C1068" s="2">
        <f t="shared" ref="C1068:U1068" si="255">SUM(C1069:C1071)</f>
        <v>3457261.94</v>
      </c>
      <c r="D1068" s="2">
        <f t="shared" si="255"/>
        <v>0</v>
      </c>
      <c r="E1068" s="2">
        <f t="shared" si="255"/>
        <v>0</v>
      </c>
      <c r="F1068" s="2">
        <f t="shared" si="255"/>
        <v>0</v>
      </c>
      <c r="G1068" s="2">
        <f t="shared" si="255"/>
        <v>0</v>
      </c>
      <c r="H1068" s="2">
        <f t="shared" si="255"/>
        <v>0</v>
      </c>
      <c r="I1068" s="2">
        <f t="shared" si="255"/>
        <v>0</v>
      </c>
      <c r="J1068" s="2">
        <f t="shared" si="255"/>
        <v>0</v>
      </c>
      <c r="K1068" s="13">
        <f t="shared" si="255"/>
        <v>0</v>
      </c>
      <c r="L1068" s="2">
        <f t="shared" si="255"/>
        <v>0</v>
      </c>
      <c r="M1068" s="2">
        <f t="shared" si="255"/>
        <v>373.08</v>
      </c>
      <c r="N1068" s="2">
        <f t="shared" si="255"/>
        <v>1825352.4</v>
      </c>
      <c r="O1068" s="2">
        <f t="shared" si="255"/>
        <v>0</v>
      </c>
      <c r="P1068" s="2">
        <f t="shared" si="255"/>
        <v>0</v>
      </c>
      <c r="Q1068" s="2">
        <f t="shared" si="255"/>
        <v>503.44</v>
      </c>
      <c r="R1068" s="2">
        <f t="shared" si="255"/>
        <v>1293000</v>
      </c>
      <c r="S1068" s="2">
        <f t="shared" si="255"/>
        <v>0</v>
      </c>
      <c r="T1068" s="2">
        <f t="shared" si="255"/>
        <v>0</v>
      </c>
      <c r="U1068" s="2">
        <f t="shared" si="255"/>
        <v>338909.54</v>
      </c>
    </row>
    <row r="1069" spans="1:22" ht="25.15" customHeight="1" x14ac:dyDescent="0.25">
      <c r="A1069" s="48" t="s">
        <v>1827</v>
      </c>
      <c r="B1069" s="20" t="s">
        <v>262</v>
      </c>
      <c r="C1069" s="2">
        <f>D1069+L1069+N1069+P1069+R1069+S1069+T1069+U1069</f>
        <v>3170042.08</v>
      </c>
      <c r="D1069" s="3">
        <f>SUM(E1069:J1069)</f>
        <v>0</v>
      </c>
      <c r="E1069" s="9">
        <v>0</v>
      </c>
      <c r="F1069" s="9">
        <v>0</v>
      </c>
      <c r="G1069" s="9">
        <v>0</v>
      </c>
      <c r="H1069" s="9">
        <v>0</v>
      </c>
      <c r="I1069" s="9">
        <v>0</v>
      </c>
      <c r="J1069" s="9">
        <v>0</v>
      </c>
      <c r="K1069" s="10">
        <v>0</v>
      </c>
      <c r="L1069" s="9">
        <v>0</v>
      </c>
      <c r="M1069" s="9">
        <v>373.08</v>
      </c>
      <c r="N1069" s="3">
        <v>1825352.4</v>
      </c>
      <c r="O1069" s="9">
        <v>0</v>
      </c>
      <c r="P1069" s="9">
        <v>0</v>
      </c>
      <c r="Q1069" s="9">
        <v>503.44</v>
      </c>
      <c r="R1069" s="3">
        <v>1293000</v>
      </c>
      <c r="S1069" s="9">
        <v>0</v>
      </c>
      <c r="T1069" s="9">
        <v>0</v>
      </c>
      <c r="U1069" s="3">
        <v>51689.68</v>
      </c>
      <c r="V1069" s="5">
        <f>N1069/M1069</f>
        <v>4892.6568028304919</v>
      </c>
    </row>
    <row r="1070" spans="1:22" ht="25.15" customHeight="1" x14ac:dyDescent="0.25">
      <c r="A1070" s="48" t="s">
        <v>1828</v>
      </c>
      <c r="B1070" s="20" t="s">
        <v>264</v>
      </c>
      <c r="C1070" s="2">
        <f>D1070+L1070+N1070+P1070+R1070+S1070+T1070+U1070</f>
        <v>210353.4</v>
      </c>
      <c r="D1070" s="3">
        <f>SUM(E1070:J1070)</f>
        <v>0</v>
      </c>
      <c r="E1070" s="3">
        <v>0</v>
      </c>
      <c r="F1070" s="9">
        <v>0</v>
      </c>
      <c r="G1070" s="9">
        <v>0</v>
      </c>
      <c r="H1070" s="9">
        <v>0</v>
      </c>
      <c r="I1070" s="9">
        <v>0</v>
      </c>
      <c r="J1070" s="9">
        <v>0</v>
      </c>
      <c r="K1070" s="4">
        <v>0</v>
      </c>
      <c r="L1070" s="3">
        <v>0</v>
      </c>
      <c r="M1070" s="9">
        <v>0</v>
      </c>
      <c r="N1070" s="3">
        <f>M1070*6600</f>
        <v>0</v>
      </c>
      <c r="O1070" s="3">
        <v>0</v>
      </c>
      <c r="P1070" s="3">
        <v>0</v>
      </c>
      <c r="Q1070" s="3">
        <v>0</v>
      </c>
      <c r="R1070" s="3">
        <f>Q1070*3200</f>
        <v>0</v>
      </c>
      <c r="S1070" s="3">
        <v>0</v>
      </c>
      <c r="T1070" s="3">
        <v>0</v>
      </c>
      <c r="U1070" s="3">
        <v>210353.4</v>
      </c>
      <c r="V1070" s="5" t="e">
        <f>N1070/M1070</f>
        <v>#DIV/0!</v>
      </c>
    </row>
    <row r="1071" spans="1:22" ht="25.15" customHeight="1" x14ac:dyDescent="0.25">
      <c r="A1071" s="48" t="s">
        <v>1829</v>
      </c>
      <c r="B1071" s="20" t="s">
        <v>265</v>
      </c>
      <c r="C1071" s="2">
        <f>D1071+L1071+N1071+P1071+R1071+S1071+T1071+U1071</f>
        <v>76866.460000000006</v>
      </c>
      <c r="D1071" s="3">
        <f>SUM(E1071:J1071)</f>
        <v>0</v>
      </c>
      <c r="E1071" s="9">
        <v>0</v>
      </c>
      <c r="F1071" s="9">
        <v>0</v>
      </c>
      <c r="G1071" s="9">
        <v>0</v>
      </c>
      <c r="H1071" s="9">
        <v>0</v>
      </c>
      <c r="I1071" s="9">
        <v>0</v>
      </c>
      <c r="J1071" s="9">
        <v>0</v>
      </c>
      <c r="K1071" s="10">
        <v>0</v>
      </c>
      <c r="L1071" s="9">
        <v>0</v>
      </c>
      <c r="M1071" s="9">
        <v>0</v>
      </c>
      <c r="N1071" s="3">
        <v>0</v>
      </c>
      <c r="O1071" s="9">
        <v>0</v>
      </c>
      <c r="P1071" s="9">
        <v>0</v>
      </c>
      <c r="Q1071" s="9">
        <v>0</v>
      </c>
      <c r="R1071" s="3">
        <v>0</v>
      </c>
      <c r="S1071" s="9">
        <v>0</v>
      </c>
      <c r="T1071" s="9">
        <v>0</v>
      </c>
      <c r="U1071" s="9">
        <v>76866.460000000006</v>
      </c>
      <c r="V1071" s="5" t="e">
        <f>N1071/M1071</f>
        <v>#DIV/0!</v>
      </c>
    </row>
    <row r="1072" spans="1:22" ht="42.95" customHeight="1" x14ac:dyDescent="0.25">
      <c r="A1072" s="53" t="s">
        <v>266</v>
      </c>
      <c r="B1072" s="53"/>
      <c r="C1072" s="2">
        <f t="shared" ref="C1072:U1072" si="256">SUM(C1073)</f>
        <v>3982702</v>
      </c>
      <c r="D1072" s="2">
        <f t="shared" si="256"/>
        <v>0</v>
      </c>
      <c r="E1072" s="2">
        <f t="shared" si="256"/>
        <v>0</v>
      </c>
      <c r="F1072" s="2">
        <f t="shared" si="256"/>
        <v>0</v>
      </c>
      <c r="G1072" s="2">
        <f t="shared" si="256"/>
        <v>0</v>
      </c>
      <c r="H1072" s="2">
        <f t="shared" si="256"/>
        <v>0</v>
      </c>
      <c r="I1072" s="2">
        <f t="shared" si="256"/>
        <v>0</v>
      </c>
      <c r="J1072" s="2">
        <f t="shared" si="256"/>
        <v>0</v>
      </c>
      <c r="K1072" s="13">
        <f t="shared" si="256"/>
        <v>0</v>
      </c>
      <c r="L1072" s="2">
        <f t="shared" si="256"/>
        <v>0</v>
      </c>
      <c r="M1072" s="2">
        <f t="shared" si="256"/>
        <v>419.92</v>
      </c>
      <c r="N1072" s="2">
        <f t="shared" si="256"/>
        <v>2638958</v>
      </c>
      <c r="O1072" s="2">
        <f t="shared" si="256"/>
        <v>0</v>
      </c>
      <c r="P1072" s="2">
        <f t="shared" si="256"/>
        <v>0</v>
      </c>
      <c r="Q1072" s="2">
        <f t="shared" si="256"/>
        <v>500</v>
      </c>
      <c r="R1072" s="2">
        <f t="shared" si="256"/>
        <v>1343744</v>
      </c>
      <c r="S1072" s="2">
        <f t="shared" si="256"/>
        <v>0</v>
      </c>
      <c r="T1072" s="2">
        <f t="shared" si="256"/>
        <v>0</v>
      </c>
      <c r="U1072" s="2">
        <f t="shared" si="256"/>
        <v>0</v>
      </c>
      <c r="V1072" s="17">
        <f>C1072</f>
        <v>3982702</v>
      </c>
    </row>
    <row r="1073" spans="1:22" ht="25.15" customHeight="1" x14ac:dyDescent="0.25">
      <c r="A1073" s="48" t="s">
        <v>1830</v>
      </c>
      <c r="B1073" s="20" t="s">
        <v>267</v>
      </c>
      <c r="C1073" s="2">
        <f>D1073+L1073+N1073+P1073+R1073+S1073+T1073+U1073</f>
        <v>3982702</v>
      </c>
      <c r="D1073" s="3">
        <f>SUM(E1073:J1073)</f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3">
        <v>419.92</v>
      </c>
      <c r="N1073" s="3">
        <v>2638958</v>
      </c>
      <c r="O1073" s="3">
        <v>0</v>
      </c>
      <c r="P1073" s="3">
        <v>0</v>
      </c>
      <c r="Q1073" s="30">
        <v>500</v>
      </c>
      <c r="R1073" s="3">
        <v>1343744</v>
      </c>
      <c r="S1073" s="3">
        <v>0</v>
      </c>
      <c r="T1073" s="3">
        <v>0</v>
      </c>
      <c r="U1073" s="3">
        <v>0</v>
      </c>
      <c r="V1073" s="5">
        <f>N1073/M1073</f>
        <v>6284.4303676890831</v>
      </c>
    </row>
    <row r="1074" spans="1:22" ht="42.95" customHeight="1" x14ac:dyDescent="0.25">
      <c r="A1074" s="53" t="s">
        <v>745</v>
      </c>
      <c r="B1074" s="53"/>
      <c r="C1074" s="2">
        <f t="shared" ref="C1074:U1074" si="257">SUM(C1075)</f>
        <v>5756062.9699999997</v>
      </c>
      <c r="D1074" s="2">
        <f t="shared" si="257"/>
        <v>5568441.5999999996</v>
      </c>
      <c r="E1074" s="2">
        <f t="shared" si="257"/>
        <v>1347021.6</v>
      </c>
      <c r="F1074" s="2">
        <f t="shared" si="257"/>
        <v>2960100</v>
      </c>
      <c r="G1074" s="2">
        <f t="shared" si="257"/>
        <v>578220</v>
      </c>
      <c r="H1074" s="2">
        <f t="shared" si="257"/>
        <v>0</v>
      </c>
      <c r="I1074" s="2">
        <f t="shared" si="257"/>
        <v>683100</v>
      </c>
      <c r="J1074" s="2">
        <f t="shared" si="257"/>
        <v>0</v>
      </c>
      <c r="K1074" s="13">
        <f t="shared" si="257"/>
        <v>0</v>
      </c>
      <c r="L1074" s="2">
        <f t="shared" si="257"/>
        <v>0</v>
      </c>
      <c r="M1074" s="2">
        <f t="shared" si="257"/>
        <v>0</v>
      </c>
      <c r="N1074" s="2">
        <f t="shared" si="257"/>
        <v>0</v>
      </c>
      <c r="O1074" s="2">
        <f t="shared" si="257"/>
        <v>0</v>
      </c>
      <c r="P1074" s="2">
        <f t="shared" si="257"/>
        <v>0</v>
      </c>
      <c r="Q1074" s="2">
        <f t="shared" si="257"/>
        <v>0</v>
      </c>
      <c r="R1074" s="2">
        <f t="shared" si="257"/>
        <v>0</v>
      </c>
      <c r="S1074" s="2">
        <f t="shared" si="257"/>
        <v>0</v>
      </c>
      <c r="T1074" s="2">
        <f t="shared" si="257"/>
        <v>0</v>
      </c>
      <c r="U1074" s="2">
        <f t="shared" si="257"/>
        <v>187621.37</v>
      </c>
      <c r="V1074" s="17">
        <f>C1074</f>
        <v>5756062.9699999997</v>
      </c>
    </row>
    <row r="1075" spans="1:22" ht="25.15" customHeight="1" x14ac:dyDescent="0.25">
      <c r="A1075" s="49" t="s">
        <v>1831</v>
      </c>
      <c r="B1075" s="20" t="s">
        <v>269</v>
      </c>
      <c r="C1075" s="2">
        <f>D1075+L1075+N1075+P1075+R1075+S1075+T1075+U1075</f>
        <v>5756062.9699999997</v>
      </c>
      <c r="D1075" s="3">
        <f>SUM(E1075:J1075)</f>
        <v>5568441.5999999996</v>
      </c>
      <c r="E1075" s="3">
        <v>1347021.6</v>
      </c>
      <c r="F1075" s="3">
        <v>2960100</v>
      </c>
      <c r="G1075" s="3">
        <v>578220</v>
      </c>
      <c r="H1075" s="3">
        <v>0</v>
      </c>
      <c r="I1075" s="3">
        <f>300*2277</f>
        <v>683100</v>
      </c>
      <c r="J1075" s="3">
        <v>0</v>
      </c>
      <c r="K1075" s="4">
        <v>0</v>
      </c>
      <c r="L1075" s="3">
        <v>0</v>
      </c>
      <c r="M1075" s="3">
        <v>0</v>
      </c>
      <c r="N1075" s="3">
        <v>0</v>
      </c>
      <c r="O1075" s="3">
        <v>0</v>
      </c>
      <c r="P1075" s="3">
        <v>0</v>
      </c>
      <c r="Q1075" s="3">
        <v>0</v>
      </c>
      <c r="R1075" s="3">
        <f>Q1075*3200</f>
        <v>0</v>
      </c>
      <c r="S1075" s="3">
        <v>0</v>
      </c>
      <c r="T1075" s="3">
        <v>0</v>
      </c>
      <c r="U1075" s="3">
        <v>187621.37</v>
      </c>
      <c r="V1075" s="5" t="e">
        <f>N1075/M1075</f>
        <v>#DIV/0!</v>
      </c>
    </row>
    <row r="1076" spans="1:22" ht="42.95" customHeight="1" x14ac:dyDescent="0.25">
      <c r="A1076" s="53" t="s">
        <v>744</v>
      </c>
      <c r="B1076" s="53"/>
      <c r="C1076" s="2">
        <f t="shared" ref="C1076:U1076" si="258">SUM(C1077:C1077)</f>
        <v>3226933.65</v>
      </c>
      <c r="D1076" s="2">
        <f t="shared" si="258"/>
        <v>245000</v>
      </c>
      <c r="E1076" s="2">
        <f t="shared" si="258"/>
        <v>245000</v>
      </c>
      <c r="F1076" s="2">
        <f t="shared" si="258"/>
        <v>0</v>
      </c>
      <c r="G1076" s="2">
        <f t="shared" si="258"/>
        <v>0</v>
      </c>
      <c r="H1076" s="2">
        <f t="shared" si="258"/>
        <v>0</v>
      </c>
      <c r="I1076" s="2">
        <f t="shared" si="258"/>
        <v>0</v>
      </c>
      <c r="J1076" s="2">
        <f t="shared" si="258"/>
        <v>0</v>
      </c>
      <c r="K1076" s="13">
        <f t="shared" si="258"/>
        <v>0</v>
      </c>
      <c r="L1076" s="2">
        <f t="shared" si="258"/>
        <v>0</v>
      </c>
      <c r="M1076" s="2">
        <f t="shared" si="258"/>
        <v>265.89999999999998</v>
      </c>
      <c r="N1076" s="2">
        <f t="shared" si="258"/>
        <v>1730520</v>
      </c>
      <c r="O1076" s="2">
        <f t="shared" si="258"/>
        <v>0</v>
      </c>
      <c r="P1076" s="2">
        <f t="shared" si="258"/>
        <v>0</v>
      </c>
      <c r="Q1076" s="2">
        <f t="shared" si="258"/>
        <v>392.5</v>
      </c>
      <c r="R1076" s="2">
        <f t="shared" si="258"/>
        <v>1180442.3999999999</v>
      </c>
      <c r="S1076" s="2">
        <f t="shared" si="258"/>
        <v>0</v>
      </c>
      <c r="T1076" s="2">
        <f t="shared" si="258"/>
        <v>0</v>
      </c>
      <c r="U1076" s="2">
        <f t="shared" si="258"/>
        <v>70971.25</v>
      </c>
    </row>
    <row r="1077" spans="1:22" ht="25.15" customHeight="1" x14ac:dyDescent="0.25">
      <c r="A1077" s="49" t="s">
        <v>1832</v>
      </c>
      <c r="B1077" s="20" t="s">
        <v>268</v>
      </c>
      <c r="C1077" s="2">
        <f>D1077+L1077+N1077+P1077+R1077+S1077+T1077+U1077</f>
        <v>3226933.65</v>
      </c>
      <c r="D1077" s="3">
        <f>SUM(E1077:J1077)</f>
        <v>245000</v>
      </c>
      <c r="E1077" s="3">
        <f>350*700</f>
        <v>245000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3">
        <v>265.89999999999998</v>
      </c>
      <c r="N1077" s="3">
        <v>1730520</v>
      </c>
      <c r="O1077" s="3">
        <v>0</v>
      </c>
      <c r="P1077" s="3">
        <v>0</v>
      </c>
      <c r="Q1077" s="3">
        <v>392.5</v>
      </c>
      <c r="R1077" s="3">
        <v>1180442.3999999999</v>
      </c>
      <c r="S1077" s="3">
        <v>0</v>
      </c>
      <c r="T1077" s="3">
        <v>0</v>
      </c>
      <c r="U1077" s="3">
        <v>70971.25</v>
      </c>
      <c r="V1077" s="5">
        <f>N1077/M1077</f>
        <v>6508.1609627679582</v>
      </c>
    </row>
    <row r="1078" spans="1:22" ht="42.95" customHeight="1" x14ac:dyDescent="0.25">
      <c r="A1078" s="53" t="s">
        <v>271</v>
      </c>
      <c r="B1078" s="53"/>
      <c r="C1078" s="2">
        <f t="shared" ref="C1078:U1078" si="259">SUM(C1079:C1081)</f>
        <v>26401711.600000001</v>
      </c>
      <c r="D1078" s="2">
        <f t="shared" si="259"/>
        <v>5617803.2000000002</v>
      </c>
      <c r="E1078" s="2">
        <f t="shared" si="259"/>
        <v>1107581.8</v>
      </c>
      <c r="F1078" s="2">
        <f t="shared" si="259"/>
        <v>3396822</v>
      </c>
      <c r="G1078" s="2">
        <f t="shared" si="259"/>
        <v>381001.4</v>
      </c>
      <c r="H1078" s="2">
        <f t="shared" si="259"/>
        <v>0</v>
      </c>
      <c r="I1078" s="2">
        <f t="shared" si="259"/>
        <v>732398</v>
      </c>
      <c r="J1078" s="2">
        <f t="shared" si="259"/>
        <v>0</v>
      </c>
      <c r="K1078" s="13">
        <f t="shared" si="259"/>
        <v>0</v>
      </c>
      <c r="L1078" s="2">
        <f t="shared" si="259"/>
        <v>0</v>
      </c>
      <c r="M1078" s="2">
        <f t="shared" si="259"/>
        <v>1715.17</v>
      </c>
      <c r="N1078" s="2">
        <f t="shared" si="259"/>
        <v>8138445.5</v>
      </c>
      <c r="O1078" s="2">
        <f t="shared" si="259"/>
        <v>0</v>
      </c>
      <c r="P1078" s="2">
        <f t="shared" si="259"/>
        <v>0</v>
      </c>
      <c r="Q1078" s="2">
        <f t="shared" si="259"/>
        <v>3883.7</v>
      </c>
      <c r="R1078" s="2">
        <f t="shared" si="259"/>
        <v>12427840</v>
      </c>
      <c r="S1078" s="2">
        <f t="shared" si="259"/>
        <v>0</v>
      </c>
      <c r="T1078" s="2">
        <f t="shared" si="259"/>
        <v>0</v>
      </c>
      <c r="U1078" s="2">
        <f t="shared" si="259"/>
        <v>217622.9</v>
      </c>
    </row>
    <row r="1079" spans="1:22" ht="25.15" customHeight="1" x14ac:dyDescent="0.25">
      <c r="A1079" s="48" t="s">
        <v>1833</v>
      </c>
      <c r="B1079" s="20" t="s">
        <v>1913</v>
      </c>
      <c r="C1079" s="2">
        <f>D1079+L1079+N1079+P1079+R1079+S1079+T1079+U1079</f>
        <v>14928694.6</v>
      </c>
      <c r="D1079" s="3">
        <f>SUM(E1079:J1079)</f>
        <v>5617803.2000000002</v>
      </c>
      <c r="E1079" s="3">
        <v>1107581.8</v>
      </c>
      <c r="F1079" s="3">
        <v>3396822</v>
      </c>
      <c r="G1079" s="3">
        <v>381001.4</v>
      </c>
      <c r="H1079" s="3">
        <v>0</v>
      </c>
      <c r="I1079" s="3">
        <v>732398</v>
      </c>
      <c r="J1079" s="3">
        <v>0</v>
      </c>
      <c r="K1079" s="4">
        <v>0</v>
      </c>
      <c r="L1079" s="3">
        <v>0</v>
      </c>
      <c r="M1079" s="3">
        <v>656.97</v>
      </c>
      <c r="N1079" s="3">
        <v>2877236.5</v>
      </c>
      <c r="O1079" s="3">
        <v>0</v>
      </c>
      <c r="P1079" s="3">
        <v>0</v>
      </c>
      <c r="Q1079" s="3">
        <v>1942.51</v>
      </c>
      <c r="R1079" s="3">
        <f>Q1079*3200</f>
        <v>6216032</v>
      </c>
      <c r="S1079" s="3">
        <v>0</v>
      </c>
      <c r="T1079" s="3">
        <v>0</v>
      </c>
      <c r="U1079" s="3">
        <v>217622.9</v>
      </c>
    </row>
    <row r="1080" spans="1:22" ht="25.15" customHeight="1" x14ac:dyDescent="0.25">
      <c r="A1080" s="48" t="s">
        <v>1834</v>
      </c>
      <c r="B1080" s="20" t="s">
        <v>1914</v>
      </c>
      <c r="C1080" s="2">
        <f>D1080+L1080+N1080+P1080+R1080+S1080+T1080+U1080</f>
        <v>9076095</v>
      </c>
      <c r="D1080" s="3">
        <f>SUM(E1080:J1080)</f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10">
        <v>0</v>
      </c>
      <c r="L1080" s="9">
        <v>0</v>
      </c>
      <c r="M1080" s="9">
        <v>695.03</v>
      </c>
      <c r="N1080" s="3">
        <v>2864287</v>
      </c>
      <c r="O1080" s="9">
        <v>0</v>
      </c>
      <c r="P1080" s="9">
        <v>0</v>
      </c>
      <c r="Q1080" s="9">
        <v>1941.19</v>
      </c>
      <c r="R1080" s="3">
        <f>Q1080*3200</f>
        <v>6211808</v>
      </c>
      <c r="S1080" s="9">
        <v>0</v>
      </c>
      <c r="T1080" s="9">
        <v>0</v>
      </c>
      <c r="U1080" s="9">
        <v>0</v>
      </c>
      <c r="V1080" s="5">
        <f>N1080/M1080</f>
        <v>4121.0983698545388</v>
      </c>
    </row>
    <row r="1081" spans="1:22" ht="25.15" customHeight="1" x14ac:dyDescent="0.25">
      <c r="A1081" s="48" t="s">
        <v>1835</v>
      </c>
      <c r="B1081" s="20" t="s">
        <v>1915</v>
      </c>
      <c r="C1081" s="2">
        <f>D1081+L1081+N1081+P1081+R1081+S1081+T1081+U1081</f>
        <v>2396922</v>
      </c>
      <c r="D1081" s="3">
        <f>SUM(E1081:J1081)</f>
        <v>0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4">
        <v>0</v>
      </c>
      <c r="L1081" s="3">
        <v>0</v>
      </c>
      <c r="M1081" s="3">
        <v>363.17</v>
      </c>
      <c r="N1081" s="3">
        <f>M1081*6600</f>
        <v>2396922</v>
      </c>
      <c r="O1081" s="3">
        <v>0</v>
      </c>
      <c r="P1081" s="3">
        <v>0</v>
      </c>
      <c r="Q1081" s="3">
        <v>0</v>
      </c>
      <c r="R1081" s="3">
        <f>Q1081*3200</f>
        <v>0</v>
      </c>
      <c r="S1081" s="3">
        <v>0</v>
      </c>
      <c r="T1081" s="3">
        <v>0</v>
      </c>
      <c r="U1081" s="3">
        <v>0</v>
      </c>
      <c r="V1081" s="5">
        <f>N1081/M1081</f>
        <v>6600</v>
      </c>
    </row>
    <row r="1082" spans="1:22" ht="45" customHeight="1" x14ac:dyDescent="0.25">
      <c r="A1082" s="53" t="s">
        <v>272</v>
      </c>
      <c r="B1082" s="53"/>
      <c r="C1082" s="2">
        <f t="shared" ref="C1082:U1082" si="260">SUM(C1083)</f>
        <v>5186605.8</v>
      </c>
      <c r="D1082" s="2">
        <f t="shared" si="260"/>
        <v>0</v>
      </c>
      <c r="E1082" s="2">
        <f t="shared" si="260"/>
        <v>0</v>
      </c>
      <c r="F1082" s="2">
        <f t="shared" si="260"/>
        <v>0</v>
      </c>
      <c r="G1082" s="2">
        <f t="shared" si="260"/>
        <v>0</v>
      </c>
      <c r="H1082" s="2">
        <f t="shared" si="260"/>
        <v>0</v>
      </c>
      <c r="I1082" s="2">
        <f t="shared" si="260"/>
        <v>0</v>
      </c>
      <c r="J1082" s="2">
        <f t="shared" si="260"/>
        <v>0</v>
      </c>
      <c r="K1082" s="13">
        <f t="shared" si="260"/>
        <v>0</v>
      </c>
      <c r="L1082" s="2">
        <f t="shared" si="260"/>
        <v>0</v>
      </c>
      <c r="M1082" s="2">
        <f t="shared" si="260"/>
        <v>494</v>
      </c>
      <c r="N1082" s="2">
        <f t="shared" si="260"/>
        <v>3172205.8</v>
      </c>
      <c r="O1082" s="2">
        <f t="shared" si="260"/>
        <v>0</v>
      </c>
      <c r="P1082" s="2">
        <f t="shared" si="260"/>
        <v>0</v>
      </c>
      <c r="Q1082" s="2">
        <f t="shared" si="260"/>
        <v>629.5</v>
      </c>
      <c r="R1082" s="2">
        <f t="shared" si="260"/>
        <v>2014400</v>
      </c>
      <c r="S1082" s="2">
        <f t="shared" si="260"/>
        <v>0</v>
      </c>
      <c r="T1082" s="2">
        <f t="shared" si="260"/>
        <v>0</v>
      </c>
      <c r="U1082" s="2">
        <f t="shared" si="260"/>
        <v>0</v>
      </c>
    </row>
    <row r="1083" spans="1:22" ht="25.15" customHeight="1" x14ac:dyDescent="0.25">
      <c r="A1083" s="49" t="s">
        <v>1836</v>
      </c>
      <c r="B1083" s="1" t="s">
        <v>1902</v>
      </c>
      <c r="C1083" s="2">
        <f>D1083+L1083+N1083+P1083+R1083+S1083+T1083+U1083</f>
        <v>5186605.8</v>
      </c>
      <c r="D1083" s="3">
        <f>SUM(E1083:J1083)</f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4">
        <v>0</v>
      </c>
      <c r="L1083" s="3">
        <v>0</v>
      </c>
      <c r="M1083" s="3">
        <v>494</v>
      </c>
      <c r="N1083" s="3">
        <v>3172205.8</v>
      </c>
      <c r="O1083" s="3">
        <v>0</v>
      </c>
      <c r="P1083" s="3">
        <v>0</v>
      </c>
      <c r="Q1083" s="3">
        <v>629.5</v>
      </c>
      <c r="R1083" s="3">
        <f>Q1083*3200</f>
        <v>2014400</v>
      </c>
      <c r="S1083" s="3">
        <v>0</v>
      </c>
      <c r="T1083" s="3">
        <v>0</v>
      </c>
      <c r="U1083" s="3">
        <v>0</v>
      </c>
      <c r="V1083" s="5">
        <f>N1083/M1083</f>
        <v>6421.4692307692303</v>
      </c>
    </row>
    <row r="1084" spans="1:22" ht="42.95" customHeight="1" x14ac:dyDescent="0.25">
      <c r="A1084" s="53" t="s">
        <v>273</v>
      </c>
      <c r="B1084" s="53"/>
      <c r="C1084" s="2">
        <f t="shared" ref="C1084:U1084" si="261">SUM(C1085)</f>
        <v>2234723.54</v>
      </c>
      <c r="D1084" s="2">
        <f t="shared" si="261"/>
        <v>405800.4</v>
      </c>
      <c r="E1084" s="2">
        <f t="shared" si="261"/>
        <v>405800.4</v>
      </c>
      <c r="F1084" s="2">
        <f t="shared" si="261"/>
        <v>0</v>
      </c>
      <c r="G1084" s="2">
        <f t="shared" si="261"/>
        <v>0</v>
      </c>
      <c r="H1084" s="2">
        <f t="shared" si="261"/>
        <v>0</v>
      </c>
      <c r="I1084" s="2">
        <f t="shared" si="261"/>
        <v>0</v>
      </c>
      <c r="J1084" s="2">
        <f t="shared" si="261"/>
        <v>0</v>
      </c>
      <c r="K1084" s="13">
        <f t="shared" si="261"/>
        <v>0</v>
      </c>
      <c r="L1084" s="2">
        <f t="shared" si="261"/>
        <v>0</v>
      </c>
      <c r="M1084" s="2">
        <f t="shared" si="261"/>
        <v>0</v>
      </c>
      <c r="N1084" s="2">
        <f t="shared" si="261"/>
        <v>0</v>
      </c>
      <c r="O1084" s="2">
        <f t="shared" si="261"/>
        <v>0</v>
      </c>
      <c r="P1084" s="2">
        <f t="shared" si="261"/>
        <v>0</v>
      </c>
      <c r="Q1084" s="2">
        <f t="shared" si="261"/>
        <v>542</v>
      </c>
      <c r="R1084" s="2">
        <f t="shared" si="261"/>
        <v>1734400</v>
      </c>
      <c r="S1084" s="2">
        <f t="shared" si="261"/>
        <v>0</v>
      </c>
      <c r="T1084" s="2">
        <f t="shared" si="261"/>
        <v>0</v>
      </c>
      <c r="U1084" s="2">
        <f t="shared" si="261"/>
        <v>94523.14</v>
      </c>
    </row>
    <row r="1085" spans="1:22" ht="25.15" customHeight="1" x14ac:dyDescent="0.25">
      <c r="A1085" s="48" t="s">
        <v>1837</v>
      </c>
      <c r="B1085" s="20" t="s">
        <v>1889</v>
      </c>
      <c r="C1085" s="2">
        <f>D1085+L1085+N1085+P1085+R1085+S1085+T1085+U1085</f>
        <v>2234723.54</v>
      </c>
      <c r="D1085" s="3">
        <f>SUM(E1085:J1085)</f>
        <v>405800.4</v>
      </c>
      <c r="E1085" s="3">
        <v>405800.4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10">
        <v>0</v>
      </c>
      <c r="L1085" s="9">
        <v>0</v>
      </c>
      <c r="M1085" s="9">
        <v>0</v>
      </c>
      <c r="N1085" s="9">
        <v>0</v>
      </c>
      <c r="O1085" s="9">
        <v>0</v>
      </c>
      <c r="P1085" s="9">
        <v>0</v>
      </c>
      <c r="Q1085" s="9">
        <v>542</v>
      </c>
      <c r="R1085" s="3">
        <f>Q1085*3200</f>
        <v>1734400</v>
      </c>
      <c r="S1085" s="9">
        <v>0</v>
      </c>
      <c r="T1085" s="9">
        <v>0</v>
      </c>
      <c r="U1085" s="9">
        <v>94523.14</v>
      </c>
      <c r="V1085" s="5" t="e">
        <f>N1085/M1085</f>
        <v>#DIV/0!</v>
      </c>
    </row>
    <row r="1086" spans="1:22" ht="45" customHeight="1" x14ac:dyDescent="0.25">
      <c r="A1086" s="53" t="s">
        <v>274</v>
      </c>
      <c r="B1086" s="53"/>
      <c r="C1086" s="2">
        <f t="shared" ref="C1086:U1086" si="262">SUM(C1087)</f>
        <v>6547198.7999999998</v>
      </c>
      <c r="D1086" s="2">
        <f t="shared" si="262"/>
        <v>0</v>
      </c>
      <c r="E1086" s="2">
        <f t="shared" si="262"/>
        <v>0</v>
      </c>
      <c r="F1086" s="2">
        <f t="shared" si="262"/>
        <v>0</v>
      </c>
      <c r="G1086" s="2">
        <f t="shared" si="262"/>
        <v>0</v>
      </c>
      <c r="H1086" s="2">
        <f t="shared" si="262"/>
        <v>0</v>
      </c>
      <c r="I1086" s="2">
        <f t="shared" si="262"/>
        <v>0</v>
      </c>
      <c r="J1086" s="2">
        <f t="shared" si="262"/>
        <v>0</v>
      </c>
      <c r="K1086" s="13">
        <f t="shared" si="262"/>
        <v>0</v>
      </c>
      <c r="L1086" s="2">
        <f t="shared" si="262"/>
        <v>0</v>
      </c>
      <c r="M1086" s="2">
        <f t="shared" si="262"/>
        <v>992</v>
      </c>
      <c r="N1086" s="2">
        <f t="shared" si="262"/>
        <v>6547198.7999999998</v>
      </c>
      <c r="O1086" s="2">
        <f t="shared" si="262"/>
        <v>0</v>
      </c>
      <c r="P1086" s="2">
        <f t="shared" si="262"/>
        <v>0</v>
      </c>
      <c r="Q1086" s="2">
        <f t="shared" si="262"/>
        <v>0</v>
      </c>
      <c r="R1086" s="2">
        <f t="shared" si="262"/>
        <v>0</v>
      </c>
      <c r="S1086" s="2">
        <f t="shared" si="262"/>
        <v>0</v>
      </c>
      <c r="T1086" s="2">
        <f t="shared" si="262"/>
        <v>0</v>
      </c>
      <c r="U1086" s="2">
        <f t="shared" si="262"/>
        <v>0</v>
      </c>
    </row>
    <row r="1087" spans="1:22" ht="25.15" customHeight="1" x14ac:dyDescent="0.25">
      <c r="A1087" s="49" t="s">
        <v>1838</v>
      </c>
      <c r="B1087" s="20" t="s">
        <v>1474</v>
      </c>
      <c r="C1087" s="2">
        <f>D1087+L1087+N1087+P1087+R1087+S1087+T1087+U1087</f>
        <v>6547198.7999999998</v>
      </c>
      <c r="D1087" s="3">
        <f>SUM(E1087:J1087)</f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f>350*0</f>
        <v>0</v>
      </c>
      <c r="K1087" s="4">
        <v>0</v>
      </c>
      <c r="L1087" s="3">
        <v>0</v>
      </c>
      <c r="M1087" s="3">
        <v>992</v>
      </c>
      <c r="N1087" s="3">
        <v>6547198.7999999998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  <c r="V1087" s="5">
        <f>N1087/M1087</f>
        <v>6599.9987903225801</v>
      </c>
    </row>
    <row r="1088" spans="1:22" ht="45" customHeight="1" x14ac:dyDescent="0.25">
      <c r="A1088" s="53" t="s">
        <v>907</v>
      </c>
      <c r="B1088" s="53"/>
      <c r="C1088" s="2">
        <f t="shared" ref="C1088:U1088" si="263">SUM(C1089:C1111)</f>
        <v>128932395.76999998</v>
      </c>
      <c r="D1088" s="2">
        <f t="shared" si="263"/>
        <v>25037893.550000001</v>
      </c>
      <c r="E1088" s="2">
        <f t="shared" si="263"/>
        <v>9048823.0800000001</v>
      </c>
      <c r="F1088" s="2">
        <f t="shared" si="263"/>
        <v>12327450.060000002</v>
      </c>
      <c r="G1088" s="2">
        <f t="shared" si="263"/>
        <v>1466328.9999999998</v>
      </c>
      <c r="H1088" s="2">
        <f t="shared" si="263"/>
        <v>0</v>
      </c>
      <c r="I1088" s="2">
        <f t="shared" si="263"/>
        <v>2195291.4099999997</v>
      </c>
      <c r="J1088" s="2">
        <f t="shared" si="263"/>
        <v>0</v>
      </c>
      <c r="K1088" s="13">
        <f t="shared" si="263"/>
        <v>0</v>
      </c>
      <c r="L1088" s="2">
        <f t="shared" si="263"/>
        <v>0</v>
      </c>
      <c r="M1088" s="2">
        <f t="shared" si="263"/>
        <v>12975.519999999999</v>
      </c>
      <c r="N1088" s="2">
        <f t="shared" si="263"/>
        <v>71826310.200000003</v>
      </c>
      <c r="O1088" s="2">
        <f t="shared" si="263"/>
        <v>0</v>
      </c>
      <c r="P1088" s="2">
        <f t="shared" si="263"/>
        <v>0</v>
      </c>
      <c r="Q1088" s="2">
        <f t="shared" si="263"/>
        <v>9447.24</v>
      </c>
      <c r="R1088" s="2">
        <f t="shared" si="263"/>
        <v>28995830.600000001</v>
      </c>
      <c r="S1088" s="2">
        <f t="shared" si="263"/>
        <v>0</v>
      </c>
      <c r="T1088" s="2">
        <f t="shared" si="263"/>
        <v>0</v>
      </c>
      <c r="U1088" s="2">
        <f t="shared" si="263"/>
        <v>3072361.4200000004</v>
      </c>
    </row>
    <row r="1089" spans="1:22" ht="27" customHeight="1" x14ac:dyDescent="0.25">
      <c r="A1089" s="48" t="s">
        <v>1839</v>
      </c>
      <c r="B1089" s="20" t="s">
        <v>1479</v>
      </c>
      <c r="C1089" s="2">
        <f t="shared" ref="C1089:C1111" si="264">D1089+L1089+N1089+P1089+R1089+S1089+T1089+U1089</f>
        <v>10218935.5</v>
      </c>
      <c r="D1089" s="3">
        <f t="shared" ref="D1089:D1111" si="265">SUM(E1089:J1089)</f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0</v>
      </c>
      <c r="L1089" s="3">
        <v>0</v>
      </c>
      <c r="M1089" s="3">
        <v>2385.36</v>
      </c>
      <c r="N1089" s="3">
        <v>10218935.5</v>
      </c>
      <c r="O1089" s="3">
        <v>0</v>
      </c>
      <c r="P1089" s="3">
        <v>0</v>
      </c>
      <c r="Q1089" s="3">
        <v>0</v>
      </c>
      <c r="R1089" s="3">
        <v>0</v>
      </c>
      <c r="S1089" s="3">
        <v>0</v>
      </c>
      <c r="T1089" s="3">
        <v>0</v>
      </c>
      <c r="U1089" s="3">
        <v>0</v>
      </c>
    </row>
    <row r="1090" spans="1:22" ht="27" customHeight="1" x14ac:dyDescent="0.25">
      <c r="A1090" s="48" t="s">
        <v>1840</v>
      </c>
      <c r="B1090" s="20" t="s">
        <v>1116</v>
      </c>
      <c r="C1090" s="2">
        <f t="shared" si="264"/>
        <v>193204.46</v>
      </c>
      <c r="D1090" s="3">
        <f t="shared" si="265"/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4">
        <v>0</v>
      </c>
      <c r="L1090" s="3">
        <v>0</v>
      </c>
      <c r="M1090" s="3">
        <v>0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0</v>
      </c>
      <c r="T1090" s="3">
        <v>0</v>
      </c>
      <c r="U1090" s="3">
        <v>193204.46</v>
      </c>
    </row>
    <row r="1091" spans="1:22" ht="27" customHeight="1" x14ac:dyDescent="0.25">
      <c r="A1091" s="48" t="s">
        <v>1841</v>
      </c>
      <c r="B1091" s="20" t="s">
        <v>287</v>
      </c>
      <c r="C1091" s="2">
        <f t="shared" si="264"/>
        <v>3199861</v>
      </c>
      <c r="D1091" s="3">
        <f t="shared" si="265"/>
        <v>337415.8</v>
      </c>
      <c r="E1091" s="3">
        <v>337415.8</v>
      </c>
      <c r="F1091" s="3">
        <v>0</v>
      </c>
      <c r="G1091" s="3">
        <v>0</v>
      </c>
      <c r="H1091" s="3">
        <f>400*0</f>
        <v>0</v>
      </c>
      <c r="I1091" s="3">
        <v>0</v>
      </c>
      <c r="J1091" s="3">
        <v>0</v>
      </c>
      <c r="K1091" s="4">
        <v>0</v>
      </c>
      <c r="L1091" s="3">
        <v>0</v>
      </c>
      <c r="M1091" s="3">
        <v>585</v>
      </c>
      <c r="N1091" s="3">
        <v>2862445.2</v>
      </c>
      <c r="O1091" s="3">
        <v>0</v>
      </c>
      <c r="P1091" s="3">
        <v>0</v>
      </c>
      <c r="Q1091" s="3">
        <v>0</v>
      </c>
      <c r="R1091" s="3">
        <v>0</v>
      </c>
      <c r="S1091" s="3">
        <v>0</v>
      </c>
      <c r="T1091" s="3">
        <v>0</v>
      </c>
      <c r="U1091" s="3">
        <v>0</v>
      </c>
      <c r="V1091" s="5">
        <f t="shared" ref="V1091:V1111" si="266">N1091/M1091</f>
        <v>4893.0687179487186</v>
      </c>
    </row>
    <row r="1092" spans="1:22" ht="27" customHeight="1" x14ac:dyDescent="0.25">
      <c r="A1092" s="48" t="s">
        <v>1842</v>
      </c>
      <c r="B1092" s="20" t="s">
        <v>288</v>
      </c>
      <c r="C1092" s="2">
        <f t="shared" si="264"/>
        <v>3083181.6</v>
      </c>
      <c r="D1092" s="3">
        <f t="shared" si="265"/>
        <v>0</v>
      </c>
      <c r="E1092" s="3">
        <v>0</v>
      </c>
      <c r="F1092" s="3">
        <v>0</v>
      </c>
      <c r="G1092" s="3">
        <v>0</v>
      </c>
      <c r="H1092" s="3">
        <f>400*0</f>
        <v>0</v>
      </c>
      <c r="I1092" s="3">
        <v>0</v>
      </c>
      <c r="J1092" s="3">
        <v>0</v>
      </c>
      <c r="K1092" s="4">
        <v>0</v>
      </c>
      <c r="L1092" s="3">
        <v>0</v>
      </c>
      <c r="M1092" s="3">
        <v>587</v>
      </c>
      <c r="N1092" s="3">
        <v>3083181.6</v>
      </c>
      <c r="O1092" s="3">
        <v>0</v>
      </c>
      <c r="P1092" s="3">
        <v>0</v>
      </c>
      <c r="Q1092" s="3">
        <v>0</v>
      </c>
      <c r="R1092" s="3">
        <f>Q1092*3000</f>
        <v>0</v>
      </c>
      <c r="S1092" s="3">
        <v>0</v>
      </c>
      <c r="T1092" s="3">
        <v>0</v>
      </c>
      <c r="U1092" s="3">
        <v>0</v>
      </c>
      <c r="V1092" s="5">
        <f t="shared" si="266"/>
        <v>5252.4388415672911</v>
      </c>
    </row>
    <row r="1093" spans="1:22" ht="27" customHeight="1" x14ac:dyDescent="0.25">
      <c r="A1093" s="48" t="s">
        <v>1843</v>
      </c>
      <c r="B1093" s="20" t="s">
        <v>289</v>
      </c>
      <c r="C1093" s="2">
        <f t="shared" si="264"/>
        <v>4216076.4000000004</v>
      </c>
      <c r="D1093" s="3">
        <f t="shared" si="265"/>
        <v>1200100.2</v>
      </c>
      <c r="E1093" s="3">
        <v>413217.8</v>
      </c>
      <c r="F1093" s="3">
        <v>669601.4</v>
      </c>
      <c r="G1093" s="3">
        <v>0</v>
      </c>
      <c r="H1093" s="3">
        <f>400*0</f>
        <v>0</v>
      </c>
      <c r="I1093" s="3">
        <v>117281</v>
      </c>
      <c r="J1093" s="3">
        <v>0</v>
      </c>
      <c r="K1093" s="4">
        <v>0</v>
      </c>
      <c r="L1093" s="3">
        <v>0</v>
      </c>
      <c r="M1093" s="3">
        <v>582.4</v>
      </c>
      <c r="N1093" s="3">
        <v>3015976.2</v>
      </c>
      <c r="O1093" s="3">
        <v>0</v>
      </c>
      <c r="P1093" s="3">
        <v>0</v>
      </c>
      <c r="Q1093" s="3">
        <v>0</v>
      </c>
      <c r="R1093" s="3">
        <v>0</v>
      </c>
      <c r="S1093" s="3">
        <v>0</v>
      </c>
      <c r="T1093" s="3">
        <v>0</v>
      </c>
      <c r="U1093" s="3">
        <v>0</v>
      </c>
      <c r="V1093" s="5">
        <f t="shared" si="266"/>
        <v>5178.5305631868141</v>
      </c>
    </row>
    <row r="1094" spans="1:22" ht="27" customHeight="1" x14ac:dyDescent="0.25">
      <c r="A1094" s="48" t="s">
        <v>1844</v>
      </c>
      <c r="B1094" s="20" t="s">
        <v>290</v>
      </c>
      <c r="C1094" s="2">
        <f t="shared" si="264"/>
        <v>3627733.6</v>
      </c>
      <c r="D1094" s="3">
        <f t="shared" si="265"/>
        <v>393733.6</v>
      </c>
      <c r="E1094" s="3">
        <v>393733.6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4">
        <v>0</v>
      </c>
      <c r="L1094" s="3">
        <v>0</v>
      </c>
      <c r="M1094" s="3">
        <v>588</v>
      </c>
      <c r="N1094" s="3">
        <v>3234000</v>
      </c>
      <c r="O1094" s="3">
        <v>0</v>
      </c>
      <c r="P1094" s="3">
        <v>0</v>
      </c>
      <c r="Q1094" s="3">
        <v>0</v>
      </c>
      <c r="R1094" s="3">
        <f>Q1094*3000</f>
        <v>0</v>
      </c>
      <c r="S1094" s="3">
        <v>0</v>
      </c>
      <c r="T1094" s="3">
        <v>0</v>
      </c>
      <c r="U1094" s="3">
        <v>0</v>
      </c>
      <c r="V1094" s="5">
        <f t="shared" si="266"/>
        <v>5500</v>
      </c>
    </row>
    <row r="1095" spans="1:22" ht="27" customHeight="1" x14ac:dyDescent="0.25">
      <c r="A1095" s="48" t="s">
        <v>1845</v>
      </c>
      <c r="B1095" s="20" t="s">
        <v>291</v>
      </c>
      <c r="C1095" s="2">
        <f t="shared" si="264"/>
        <v>3580552.4</v>
      </c>
      <c r="D1095" s="3">
        <f t="shared" si="265"/>
        <v>505655.6</v>
      </c>
      <c r="E1095" s="3">
        <v>383451.2</v>
      </c>
      <c r="F1095" s="3">
        <v>0</v>
      </c>
      <c r="G1095" s="3">
        <v>60892.800000000003</v>
      </c>
      <c r="H1095" s="3">
        <f>400*0</f>
        <v>0</v>
      </c>
      <c r="I1095" s="3">
        <v>61311.6</v>
      </c>
      <c r="J1095" s="3">
        <v>0</v>
      </c>
      <c r="K1095" s="4">
        <v>0</v>
      </c>
      <c r="L1095" s="3">
        <v>0</v>
      </c>
      <c r="M1095" s="3">
        <v>579</v>
      </c>
      <c r="N1095" s="3">
        <v>3074896.8</v>
      </c>
      <c r="O1095" s="3">
        <v>0</v>
      </c>
      <c r="P1095" s="3">
        <v>0</v>
      </c>
      <c r="Q1095" s="3">
        <v>0</v>
      </c>
      <c r="R1095" s="3">
        <v>0</v>
      </c>
      <c r="S1095" s="3">
        <v>0</v>
      </c>
      <c r="T1095" s="3">
        <v>0</v>
      </c>
      <c r="U1095" s="3">
        <v>0</v>
      </c>
      <c r="V1095" s="5">
        <f t="shared" si="266"/>
        <v>5310.7025906735744</v>
      </c>
    </row>
    <row r="1096" spans="1:22" ht="27" customHeight="1" x14ac:dyDescent="0.25">
      <c r="A1096" s="48" t="s">
        <v>1846</v>
      </c>
      <c r="B1096" s="20" t="s">
        <v>292</v>
      </c>
      <c r="C1096" s="2">
        <f t="shared" si="264"/>
        <v>338690.9</v>
      </c>
      <c r="D1096" s="3">
        <f t="shared" si="265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4">
        <v>0</v>
      </c>
      <c r="L1096" s="3">
        <v>0</v>
      </c>
      <c r="M1096" s="3">
        <v>0</v>
      </c>
      <c r="N1096" s="3">
        <v>0</v>
      </c>
      <c r="O1096" s="3">
        <v>0</v>
      </c>
      <c r="P1096" s="3">
        <v>0</v>
      </c>
      <c r="Q1096" s="3">
        <v>0</v>
      </c>
      <c r="R1096" s="3">
        <f>Q1096*3000</f>
        <v>0</v>
      </c>
      <c r="S1096" s="3">
        <v>0</v>
      </c>
      <c r="T1096" s="3">
        <v>0</v>
      </c>
      <c r="U1096" s="3">
        <v>338690.9</v>
      </c>
      <c r="V1096" s="5" t="e">
        <f t="shared" si="266"/>
        <v>#DIV/0!</v>
      </c>
    </row>
    <row r="1097" spans="1:22" ht="27" customHeight="1" x14ac:dyDescent="0.25">
      <c r="A1097" s="48" t="s">
        <v>1847</v>
      </c>
      <c r="B1097" s="20" t="s">
        <v>293</v>
      </c>
      <c r="C1097" s="2">
        <f t="shared" si="264"/>
        <v>2160891.6</v>
      </c>
      <c r="D1097" s="3">
        <f t="shared" si="265"/>
        <v>101806.79999999999</v>
      </c>
      <c r="E1097" s="3">
        <v>0</v>
      </c>
      <c r="F1097" s="3">
        <v>0</v>
      </c>
      <c r="G1097" s="3">
        <v>68581.2</v>
      </c>
      <c r="H1097" s="3">
        <f>400*0</f>
        <v>0</v>
      </c>
      <c r="I1097" s="3">
        <v>33225.599999999999</v>
      </c>
      <c r="J1097" s="3">
        <v>0</v>
      </c>
      <c r="K1097" s="4">
        <v>0</v>
      </c>
      <c r="L1097" s="3">
        <v>0</v>
      </c>
      <c r="M1097" s="3">
        <v>374.8</v>
      </c>
      <c r="N1097" s="3">
        <v>2059084.8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0</v>
      </c>
      <c r="V1097" s="5">
        <f t="shared" si="266"/>
        <v>5493.8228388473854</v>
      </c>
    </row>
    <row r="1098" spans="1:22" ht="27" customHeight="1" x14ac:dyDescent="0.25">
      <c r="A1098" s="48" t="s">
        <v>1848</v>
      </c>
      <c r="B1098" s="20" t="s">
        <v>294</v>
      </c>
      <c r="C1098" s="2">
        <f t="shared" si="264"/>
        <v>4393263.5999999996</v>
      </c>
      <c r="D1098" s="3">
        <f t="shared" si="265"/>
        <v>1286372.3999999999</v>
      </c>
      <c r="E1098" s="3">
        <v>0</v>
      </c>
      <c r="F1098" s="3">
        <v>1061070.2</v>
      </c>
      <c r="G1098" s="3">
        <v>81899.8</v>
      </c>
      <c r="H1098" s="3">
        <f>400*0</f>
        <v>0</v>
      </c>
      <c r="I1098" s="3">
        <v>143402.4</v>
      </c>
      <c r="J1098" s="3">
        <v>0</v>
      </c>
      <c r="K1098" s="4">
        <v>0</v>
      </c>
      <c r="L1098" s="3">
        <v>0</v>
      </c>
      <c r="M1098" s="3">
        <v>649.14</v>
      </c>
      <c r="N1098" s="3">
        <v>3106891.2</v>
      </c>
      <c r="O1098" s="3">
        <v>0</v>
      </c>
      <c r="P1098" s="3">
        <v>0</v>
      </c>
      <c r="Q1098" s="3">
        <v>0</v>
      </c>
      <c r="R1098" s="3">
        <v>0</v>
      </c>
      <c r="S1098" s="3">
        <v>0</v>
      </c>
      <c r="T1098" s="3">
        <v>0</v>
      </c>
      <c r="U1098" s="3">
        <v>0</v>
      </c>
      <c r="V1098" s="5">
        <f t="shared" si="266"/>
        <v>4786.1650799519366</v>
      </c>
    </row>
    <row r="1099" spans="1:22" ht="27" customHeight="1" x14ac:dyDescent="0.25">
      <c r="A1099" s="48" t="s">
        <v>1849</v>
      </c>
      <c r="B1099" s="20" t="s">
        <v>302</v>
      </c>
      <c r="C1099" s="2">
        <f t="shared" si="264"/>
        <v>11988614.59</v>
      </c>
      <c r="D1099" s="3">
        <f t="shared" si="265"/>
        <v>1751679.6</v>
      </c>
      <c r="E1099" s="3">
        <v>0</v>
      </c>
      <c r="F1099" s="3">
        <v>1323165.6000000001</v>
      </c>
      <c r="G1099" s="3">
        <v>157205.6</v>
      </c>
      <c r="H1099" s="3">
        <v>0</v>
      </c>
      <c r="I1099" s="3">
        <v>271308.40000000002</v>
      </c>
      <c r="J1099" s="3">
        <v>0</v>
      </c>
      <c r="K1099" s="4">
        <v>0</v>
      </c>
      <c r="L1099" s="3">
        <v>0</v>
      </c>
      <c r="M1099" s="3">
        <v>889.4</v>
      </c>
      <c r="N1099" s="3">
        <v>5845563</v>
      </c>
      <c r="O1099" s="3">
        <v>0</v>
      </c>
      <c r="P1099" s="3">
        <v>0</v>
      </c>
      <c r="Q1099" s="3">
        <v>1300</v>
      </c>
      <c r="R1099" s="3">
        <f>Q1099*3200</f>
        <v>4160000</v>
      </c>
      <c r="S1099" s="3">
        <v>0</v>
      </c>
      <c r="T1099" s="3">
        <v>0</v>
      </c>
      <c r="U1099" s="3">
        <v>231371.99</v>
      </c>
      <c r="V1099" s="5">
        <f t="shared" si="266"/>
        <v>6572.4791994603102</v>
      </c>
    </row>
    <row r="1100" spans="1:22" ht="27" customHeight="1" x14ac:dyDescent="0.25">
      <c r="A1100" s="48" t="s">
        <v>1850</v>
      </c>
      <c r="B1100" s="20" t="s">
        <v>303</v>
      </c>
      <c r="C1100" s="2">
        <f t="shared" si="264"/>
        <v>15096772.390000001</v>
      </c>
      <c r="D1100" s="3">
        <f t="shared" si="265"/>
        <v>4704626.4000000004</v>
      </c>
      <c r="E1100" s="3">
        <v>876112.8</v>
      </c>
      <c r="F1100" s="3">
        <v>2705007.6</v>
      </c>
      <c r="G1100" s="3">
        <v>464886</v>
      </c>
      <c r="H1100" s="3">
        <v>0</v>
      </c>
      <c r="I1100" s="3">
        <v>658620</v>
      </c>
      <c r="J1100" s="3">
        <v>0</v>
      </c>
      <c r="K1100" s="4">
        <v>0</v>
      </c>
      <c r="L1100" s="3">
        <v>0</v>
      </c>
      <c r="M1100" s="3">
        <v>871.39</v>
      </c>
      <c r="N1100" s="3">
        <f>M1100*6600</f>
        <v>5751174</v>
      </c>
      <c r="O1100" s="3">
        <v>0</v>
      </c>
      <c r="P1100" s="3">
        <v>0</v>
      </c>
      <c r="Q1100" s="3">
        <v>1378</v>
      </c>
      <c r="R1100" s="3">
        <f>Q1100*3200</f>
        <v>4409600</v>
      </c>
      <c r="S1100" s="3">
        <v>0</v>
      </c>
      <c r="T1100" s="3">
        <v>0</v>
      </c>
      <c r="U1100" s="3">
        <v>231371.99</v>
      </c>
      <c r="V1100" s="5">
        <f t="shared" si="266"/>
        <v>6600</v>
      </c>
    </row>
    <row r="1101" spans="1:22" ht="27" customHeight="1" x14ac:dyDescent="0.25">
      <c r="A1101" s="48" t="s">
        <v>1851</v>
      </c>
      <c r="B1101" s="20" t="s">
        <v>304</v>
      </c>
      <c r="C1101" s="2">
        <f t="shared" si="264"/>
        <v>12564555.110000001</v>
      </c>
      <c r="D1101" s="3">
        <f t="shared" si="265"/>
        <v>3275154.9200000004</v>
      </c>
      <c r="E1101" s="3">
        <v>1521978.12</v>
      </c>
      <c r="F1101" s="3">
        <v>1313221.3999999999</v>
      </c>
      <c r="G1101" s="3">
        <v>208292.2</v>
      </c>
      <c r="H1101" s="3">
        <v>0</v>
      </c>
      <c r="I1101" s="3">
        <v>231663.2</v>
      </c>
      <c r="J1101" s="3">
        <v>0</v>
      </c>
      <c r="K1101" s="4">
        <v>0</v>
      </c>
      <c r="L1101" s="3">
        <v>0</v>
      </c>
      <c r="M1101" s="3">
        <v>893.63</v>
      </c>
      <c r="N1101" s="3">
        <v>5128762.4000000004</v>
      </c>
      <c r="O1101" s="3">
        <v>0</v>
      </c>
      <c r="P1101" s="3">
        <v>0</v>
      </c>
      <c r="Q1101" s="3">
        <v>1290.0999999999999</v>
      </c>
      <c r="R1101" s="3">
        <v>3963827.8</v>
      </c>
      <c r="S1101" s="3">
        <v>0</v>
      </c>
      <c r="T1101" s="3">
        <v>0</v>
      </c>
      <c r="U1101" s="3">
        <v>196809.99</v>
      </c>
      <c r="V1101" s="5">
        <f t="shared" si="266"/>
        <v>5739.2459966652868</v>
      </c>
    </row>
    <row r="1102" spans="1:22" ht="27" customHeight="1" x14ac:dyDescent="0.25">
      <c r="A1102" s="48" t="s">
        <v>1852</v>
      </c>
      <c r="B1102" s="20" t="s">
        <v>298</v>
      </c>
      <c r="C1102" s="2">
        <f t="shared" si="264"/>
        <v>3676951.21</v>
      </c>
      <c r="D1102" s="3">
        <f t="shared" si="265"/>
        <v>931151.52</v>
      </c>
      <c r="E1102" s="3">
        <v>469060.32</v>
      </c>
      <c r="F1102" s="3">
        <v>263404.79999999999</v>
      </c>
      <c r="G1102" s="3">
        <v>82693.399999999994</v>
      </c>
      <c r="H1102" s="3">
        <v>0</v>
      </c>
      <c r="I1102" s="3">
        <v>115993</v>
      </c>
      <c r="J1102" s="3">
        <v>0</v>
      </c>
      <c r="K1102" s="4">
        <v>0</v>
      </c>
      <c r="L1102" s="3">
        <v>0</v>
      </c>
      <c r="M1102" s="3">
        <v>422.3</v>
      </c>
      <c r="N1102" s="3">
        <v>2626833.6</v>
      </c>
      <c r="O1102" s="3">
        <v>0</v>
      </c>
      <c r="P1102" s="3">
        <v>0</v>
      </c>
      <c r="Q1102" s="3">
        <v>0</v>
      </c>
      <c r="R1102" s="3">
        <f>Q1102*3200</f>
        <v>0</v>
      </c>
      <c r="S1102" s="3">
        <v>0</v>
      </c>
      <c r="T1102" s="3">
        <v>0</v>
      </c>
      <c r="U1102" s="3">
        <v>118966.09</v>
      </c>
      <c r="V1102" s="5">
        <f t="shared" si="266"/>
        <v>6220.3021548662091</v>
      </c>
    </row>
    <row r="1103" spans="1:22" ht="27" customHeight="1" x14ac:dyDescent="0.25">
      <c r="A1103" s="48" t="s">
        <v>1853</v>
      </c>
      <c r="B1103" s="20" t="s">
        <v>299</v>
      </c>
      <c r="C1103" s="2">
        <f t="shared" si="264"/>
        <v>1530410.45</v>
      </c>
      <c r="D1103" s="3">
        <f t="shared" si="265"/>
        <v>1331543.71</v>
      </c>
      <c r="E1103" s="3">
        <v>1331543.71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4">
        <v>0</v>
      </c>
      <c r="L1103" s="3">
        <v>0</v>
      </c>
      <c r="M1103" s="3">
        <v>0</v>
      </c>
      <c r="N1103" s="3">
        <f>M1103*6600</f>
        <v>0</v>
      </c>
      <c r="O1103" s="3">
        <v>0</v>
      </c>
      <c r="P1103" s="3">
        <v>0</v>
      </c>
      <c r="Q1103" s="3">
        <v>0</v>
      </c>
      <c r="R1103" s="3">
        <f>Q1103*3200</f>
        <v>0</v>
      </c>
      <c r="S1103" s="3">
        <v>0</v>
      </c>
      <c r="T1103" s="3">
        <v>0</v>
      </c>
      <c r="U1103" s="3">
        <v>198866.74</v>
      </c>
      <c r="V1103" s="5" t="e">
        <f t="shared" si="266"/>
        <v>#DIV/0!</v>
      </c>
    </row>
    <row r="1104" spans="1:22" ht="27" customHeight="1" x14ac:dyDescent="0.25">
      <c r="A1104" s="48" t="s">
        <v>1854</v>
      </c>
      <c r="B1104" s="20" t="s">
        <v>300</v>
      </c>
      <c r="C1104" s="2">
        <f t="shared" si="264"/>
        <v>8481426.6300000008</v>
      </c>
      <c r="D1104" s="3">
        <f t="shared" si="265"/>
        <v>1097448.2</v>
      </c>
      <c r="E1104" s="3">
        <v>635589</v>
      </c>
      <c r="F1104" s="3">
        <v>461859.2</v>
      </c>
      <c r="G1104" s="3">
        <v>0</v>
      </c>
      <c r="H1104" s="3">
        <v>0</v>
      </c>
      <c r="I1104" s="3">
        <v>0</v>
      </c>
      <c r="J1104" s="3">
        <v>0</v>
      </c>
      <c r="K1104" s="4">
        <v>0</v>
      </c>
      <c r="L1104" s="3">
        <v>0</v>
      </c>
      <c r="M1104" s="3">
        <v>819.3</v>
      </c>
      <c r="N1104" s="3">
        <v>4550932</v>
      </c>
      <c r="O1104" s="3">
        <v>0</v>
      </c>
      <c r="P1104" s="3">
        <v>0</v>
      </c>
      <c r="Q1104" s="3">
        <v>879.7</v>
      </c>
      <c r="R1104" s="3">
        <v>2687203.8</v>
      </c>
      <c r="S1104" s="3">
        <v>0</v>
      </c>
      <c r="T1104" s="3">
        <v>0</v>
      </c>
      <c r="U1104" s="3">
        <v>145842.63</v>
      </c>
      <c r="V1104" s="5">
        <f t="shared" si="266"/>
        <v>5554.6588551202249</v>
      </c>
    </row>
    <row r="1105" spans="1:22" ht="27" customHeight="1" x14ac:dyDescent="0.25">
      <c r="A1105" s="48" t="s">
        <v>1855</v>
      </c>
      <c r="B1105" s="20" t="s">
        <v>301</v>
      </c>
      <c r="C1105" s="2">
        <f t="shared" si="264"/>
        <v>3511820.3200000003</v>
      </c>
      <c r="D1105" s="3">
        <f t="shared" si="265"/>
        <v>1148507.9300000002</v>
      </c>
      <c r="E1105" s="3">
        <v>658679.53</v>
      </c>
      <c r="F1105" s="3">
        <v>489828.4</v>
      </c>
      <c r="G1105" s="3">
        <v>0</v>
      </c>
      <c r="H1105" s="3">
        <v>0</v>
      </c>
      <c r="I1105" s="3">
        <v>0</v>
      </c>
      <c r="J1105" s="3">
        <v>0</v>
      </c>
      <c r="K1105" s="4">
        <v>0</v>
      </c>
      <c r="L1105" s="3">
        <v>0</v>
      </c>
      <c r="M1105" s="3">
        <v>0</v>
      </c>
      <c r="N1105" s="3">
        <v>0</v>
      </c>
      <c r="O1105" s="3">
        <v>0</v>
      </c>
      <c r="P1105" s="3">
        <v>0</v>
      </c>
      <c r="Q1105" s="3">
        <v>936</v>
      </c>
      <c r="R1105" s="3">
        <v>2229343</v>
      </c>
      <c r="S1105" s="3">
        <v>0</v>
      </c>
      <c r="T1105" s="3">
        <v>0</v>
      </c>
      <c r="U1105" s="3">
        <v>133969.39000000001</v>
      </c>
      <c r="V1105" s="5" t="e">
        <f t="shared" si="266"/>
        <v>#DIV/0!</v>
      </c>
    </row>
    <row r="1106" spans="1:22" ht="27" customHeight="1" x14ac:dyDescent="0.25">
      <c r="A1106" s="48" t="s">
        <v>1856</v>
      </c>
      <c r="B1106" s="20" t="s">
        <v>305</v>
      </c>
      <c r="C1106" s="2">
        <f t="shared" si="264"/>
        <v>7974455.8300000001</v>
      </c>
      <c r="D1106" s="3">
        <f t="shared" si="265"/>
        <v>1658716.15</v>
      </c>
      <c r="E1106" s="3">
        <v>421632.64</v>
      </c>
      <c r="F1106" s="3">
        <v>1005308.21</v>
      </c>
      <c r="G1106" s="3">
        <v>93384.93</v>
      </c>
      <c r="H1106" s="3">
        <v>0</v>
      </c>
      <c r="I1106" s="3">
        <v>138390.37</v>
      </c>
      <c r="J1106" s="3">
        <v>0</v>
      </c>
      <c r="K1106" s="4">
        <v>0</v>
      </c>
      <c r="L1106" s="3">
        <v>0</v>
      </c>
      <c r="M1106" s="3">
        <v>588</v>
      </c>
      <c r="N1106" s="3">
        <v>3679490.1</v>
      </c>
      <c r="O1106" s="3">
        <v>0</v>
      </c>
      <c r="P1106" s="3">
        <v>0</v>
      </c>
      <c r="Q1106" s="3">
        <v>803.04</v>
      </c>
      <c r="R1106" s="3">
        <v>2496256</v>
      </c>
      <c r="S1106" s="3">
        <v>0</v>
      </c>
      <c r="T1106" s="3">
        <v>0</v>
      </c>
      <c r="U1106" s="3">
        <v>139993.57999999999</v>
      </c>
      <c r="V1106" s="5">
        <f t="shared" si="266"/>
        <v>6257.6362244897964</v>
      </c>
    </row>
    <row r="1107" spans="1:22" ht="27" customHeight="1" x14ac:dyDescent="0.25">
      <c r="A1107" s="48" t="s">
        <v>1857</v>
      </c>
      <c r="B1107" s="20" t="s">
        <v>306</v>
      </c>
      <c r="C1107" s="2">
        <f t="shared" si="264"/>
        <v>8088104.2999999998</v>
      </c>
      <c r="D1107" s="3">
        <f t="shared" si="265"/>
        <v>1683077.1199999999</v>
      </c>
      <c r="E1107" s="3">
        <v>430245.76</v>
      </c>
      <c r="F1107" s="3">
        <v>1008283.25</v>
      </c>
      <c r="G1107" s="3">
        <v>97216.67</v>
      </c>
      <c r="H1107" s="3">
        <v>0</v>
      </c>
      <c r="I1107" s="3">
        <v>147331.44</v>
      </c>
      <c r="J1107" s="3">
        <v>0</v>
      </c>
      <c r="K1107" s="4">
        <v>0</v>
      </c>
      <c r="L1107" s="3">
        <v>0</v>
      </c>
      <c r="M1107" s="3">
        <v>586</v>
      </c>
      <c r="N1107" s="3">
        <v>3755400</v>
      </c>
      <c r="O1107" s="3">
        <v>0</v>
      </c>
      <c r="P1107" s="3">
        <v>0</v>
      </c>
      <c r="Q1107" s="3">
        <v>785.9</v>
      </c>
      <c r="R1107" s="3">
        <v>2508800</v>
      </c>
      <c r="S1107" s="3">
        <v>0</v>
      </c>
      <c r="T1107" s="3">
        <v>0</v>
      </c>
      <c r="U1107" s="3">
        <v>140827.18</v>
      </c>
      <c r="V1107" s="5">
        <f t="shared" si="266"/>
        <v>6408.5324232081912</v>
      </c>
    </row>
    <row r="1108" spans="1:22" ht="27" customHeight="1" x14ac:dyDescent="0.25">
      <c r="A1108" s="48" t="s">
        <v>1858</v>
      </c>
      <c r="B1108" s="20" t="s">
        <v>307</v>
      </c>
      <c r="C1108" s="2">
        <f t="shared" si="264"/>
        <v>7915595.4500000002</v>
      </c>
      <c r="D1108" s="3">
        <f t="shared" si="265"/>
        <v>1622357</v>
      </c>
      <c r="E1108" s="3">
        <v>414140.6</v>
      </c>
      <c r="F1108" s="3">
        <f>1300*779.5</f>
        <v>1013350</v>
      </c>
      <c r="G1108" s="3">
        <v>70602.2</v>
      </c>
      <c r="H1108" s="3">
        <v>0</v>
      </c>
      <c r="I1108" s="3">
        <v>124264.2</v>
      </c>
      <c r="J1108" s="3">
        <v>0</v>
      </c>
      <c r="K1108" s="4">
        <v>0</v>
      </c>
      <c r="L1108" s="3">
        <v>0</v>
      </c>
      <c r="M1108" s="3">
        <v>586</v>
      </c>
      <c r="N1108" s="3">
        <v>3704580</v>
      </c>
      <c r="O1108" s="3">
        <v>0</v>
      </c>
      <c r="P1108" s="3">
        <v>0</v>
      </c>
      <c r="Q1108" s="3">
        <v>755</v>
      </c>
      <c r="R1108" s="3">
        <f>Q1108*3200</f>
        <v>2416000</v>
      </c>
      <c r="S1108" s="3">
        <v>0</v>
      </c>
      <c r="T1108" s="3">
        <v>0</v>
      </c>
      <c r="U1108" s="3">
        <v>172658.45</v>
      </c>
      <c r="V1108" s="5">
        <f t="shared" si="266"/>
        <v>6321.8088737201369</v>
      </c>
    </row>
    <row r="1109" spans="1:22" ht="27" customHeight="1" x14ac:dyDescent="0.25">
      <c r="A1109" s="48" t="s">
        <v>1859</v>
      </c>
      <c r="B1109" s="20" t="s">
        <v>308</v>
      </c>
      <c r="C1109" s="2">
        <f t="shared" si="264"/>
        <v>7930255.0499999998</v>
      </c>
      <c r="D1109" s="3">
        <f t="shared" si="265"/>
        <v>1664076.5999999999</v>
      </c>
      <c r="E1109" s="3">
        <v>417552.2</v>
      </c>
      <c r="F1109" s="3">
        <f>1300*779.5</f>
        <v>1013350</v>
      </c>
      <c r="G1109" s="3">
        <v>80674.2</v>
      </c>
      <c r="H1109" s="3">
        <v>0</v>
      </c>
      <c r="I1109" s="3">
        <v>152500.20000000001</v>
      </c>
      <c r="J1109" s="3">
        <v>0</v>
      </c>
      <c r="K1109" s="4">
        <v>0</v>
      </c>
      <c r="L1109" s="3">
        <v>0</v>
      </c>
      <c r="M1109" s="3">
        <v>588</v>
      </c>
      <c r="N1109" s="3">
        <v>3677520</v>
      </c>
      <c r="O1109" s="3">
        <v>0</v>
      </c>
      <c r="P1109" s="3">
        <v>0</v>
      </c>
      <c r="Q1109" s="3">
        <v>785.5</v>
      </c>
      <c r="R1109" s="3">
        <v>2416000</v>
      </c>
      <c r="S1109" s="3">
        <v>0</v>
      </c>
      <c r="T1109" s="3">
        <v>0</v>
      </c>
      <c r="U1109" s="3">
        <v>172658.45</v>
      </c>
      <c r="V1109" s="5">
        <f t="shared" si="266"/>
        <v>6254.2857142857147</v>
      </c>
    </row>
    <row r="1110" spans="1:22" ht="27" customHeight="1" x14ac:dyDescent="0.25">
      <c r="A1110" s="48" t="s">
        <v>1860</v>
      </c>
      <c r="B1110" s="29" t="s">
        <v>1478</v>
      </c>
      <c r="C1110" s="2">
        <f t="shared" si="264"/>
        <v>525614.75</v>
      </c>
      <c r="D1110" s="3">
        <f t="shared" si="265"/>
        <v>0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4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0</v>
      </c>
      <c r="Q1110" s="30">
        <v>0</v>
      </c>
      <c r="R1110" s="9">
        <v>0</v>
      </c>
      <c r="S1110" s="3">
        <v>0</v>
      </c>
      <c r="T1110" s="3">
        <v>0</v>
      </c>
      <c r="U1110" s="3">
        <v>525614.75</v>
      </c>
      <c r="V1110" s="5" t="e">
        <f t="shared" si="266"/>
        <v>#DIV/0!</v>
      </c>
    </row>
    <row r="1111" spans="1:22" ht="27" customHeight="1" x14ac:dyDescent="0.25">
      <c r="A1111" s="48" t="s">
        <v>1861</v>
      </c>
      <c r="B1111" s="20" t="s">
        <v>309</v>
      </c>
      <c r="C1111" s="2">
        <f t="shared" si="264"/>
        <v>4635428.63</v>
      </c>
      <c r="D1111" s="3">
        <f t="shared" si="265"/>
        <v>344470</v>
      </c>
      <c r="E1111" s="3">
        <f>700*492.1</f>
        <v>344470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4">
        <v>0</v>
      </c>
      <c r="L1111" s="3">
        <v>0</v>
      </c>
      <c r="M1111" s="3">
        <v>400.8</v>
      </c>
      <c r="N1111" s="3">
        <v>2450643.7999999998</v>
      </c>
      <c r="O1111" s="3">
        <v>0</v>
      </c>
      <c r="P1111" s="3">
        <v>0</v>
      </c>
      <c r="Q1111" s="3">
        <v>534</v>
      </c>
      <c r="R1111" s="3">
        <f>Q1111*3200</f>
        <v>1708800</v>
      </c>
      <c r="S1111" s="3">
        <v>0</v>
      </c>
      <c r="T1111" s="3">
        <v>0</v>
      </c>
      <c r="U1111" s="3">
        <v>131514.82999999999</v>
      </c>
      <c r="V1111" s="5">
        <f t="shared" si="266"/>
        <v>6114.3807385229538</v>
      </c>
    </row>
    <row r="1112" spans="1:22" ht="45" customHeight="1" x14ac:dyDescent="0.25">
      <c r="A1112" s="53" t="s">
        <v>855</v>
      </c>
      <c r="B1112" s="53"/>
      <c r="C1112" s="2">
        <f>SUM(C1113:C1115)</f>
        <v>8316091.1299999999</v>
      </c>
      <c r="D1112" s="2">
        <f t="shared" ref="D1112:U1112" si="267">SUM(D1113:D1115)</f>
        <v>0</v>
      </c>
      <c r="E1112" s="2">
        <f t="shared" si="267"/>
        <v>0</v>
      </c>
      <c r="F1112" s="2">
        <f t="shared" si="267"/>
        <v>0</v>
      </c>
      <c r="G1112" s="2">
        <f t="shared" si="267"/>
        <v>0</v>
      </c>
      <c r="H1112" s="2">
        <f t="shared" si="267"/>
        <v>0</v>
      </c>
      <c r="I1112" s="2">
        <f t="shared" si="267"/>
        <v>0</v>
      </c>
      <c r="J1112" s="2">
        <f t="shared" si="267"/>
        <v>0</v>
      </c>
      <c r="K1112" s="13">
        <f t="shared" si="267"/>
        <v>0</v>
      </c>
      <c r="L1112" s="2">
        <f t="shared" si="267"/>
        <v>0</v>
      </c>
      <c r="M1112" s="2">
        <f t="shared" si="267"/>
        <v>848.08</v>
      </c>
      <c r="N1112" s="2">
        <f t="shared" si="267"/>
        <v>3770992.8</v>
      </c>
      <c r="O1112" s="2">
        <f t="shared" si="267"/>
        <v>0</v>
      </c>
      <c r="P1112" s="2">
        <f t="shared" si="267"/>
        <v>0</v>
      </c>
      <c r="Q1112" s="2">
        <f t="shared" si="267"/>
        <v>1418.14</v>
      </c>
      <c r="R1112" s="2">
        <f t="shared" si="267"/>
        <v>4256000</v>
      </c>
      <c r="S1112" s="2">
        <f t="shared" si="267"/>
        <v>0</v>
      </c>
      <c r="T1112" s="2">
        <f t="shared" si="267"/>
        <v>0</v>
      </c>
      <c r="U1112" s="2">
        <f t="shared" si="267"/>
        <v>289098.33</v>
      </c>
      <c r="V1112" s="17">
        <f>C1112</f>
        <v>8316091.1299999999</v>
      </c>
    </row>
    <row r="1113" spans="1:22" ht="25.15" customHeight="1" x14ac:dyDescent="0.25">
      <c r="A1113" s="48" t="s">
        <v>1862</v>
      </c>
      <c r="B1113" s="20" t="s">
        <v>913</v>
      </c>
      <c r="C1113" s="2">
        <f>D1113+L1113+N1113+P1113+R1113+S1113+T1113+U1113</f>
        <v>182412.48</v>
      </c>
      <c r="D1113" s="3">
        <f>SUM(E1113:J1113)</f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4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0</v>
      </c>
      <c r="Q1113" s="3">
        <v>0</v>
      </c>
      <c r="R1113" s="3">
        <f>Q1113*3200</f>
        <v>0</v>
      </c>
      <c r="S1113" s="3">
        <v>0</v>
      </c>
      <c r="T1113" s="3">
        <v>0</v>
      </c>
      <c r="U1113" s="3">
        <v>182412.48</v>
      </c>
      <c r="V1113" s="17"/>
    </row>
    <row r="1114" spans="1:22" ht="25.15" customHeight="1" x14ac:dyDescent="0.25">
      <c r="A1114" s="48" t="s">
        <v>1863</v>
      </c>
      <c r="B1114" s="20" t="s">
        <v>856</v>
      </c>
      <c r="C1114" s="2">
        <f>D1114+L1114+N1114+P1114+R1114+S1114+T1114+U1114</f>
        <v>8026992.7999999998</v>
      </c>
      <c r="D1114" s="3">
        <f>SUM(E1114:J1114)</f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4">
        <v>0</v>
      </c>
      <c r="L1114" s="3">
        <v>0</v>
      </c>
      <c r="M1114" s="3">
        <v>848.08</v>
      </c>
      <c r="N1114" s="3">
        <v>3770992.8</v>
      </c>
      <c r="O1114" s="3">
        <v>0</v>
      </c>
      <c r="P1114" s="3">
        <v>0</v>
      </c>
      <c r="Q1114" s="3">
        <v>1418.14</v>
      </c>
      <c r="R1114" s="3">
        <v>4256000</v>
      </c>
      <c r="S1114" s="3">
        <v>0</v>
      </c>
      <c r="T1114" s="3">
        <v>0</v>
      </c>
      <c r="U1114" s="3">
        <v>0</v>
      </c>
      <c r="V1114" s="5">
        <f>N1114/M1114</f>
        <v>4446.5059900009428</v>
      </c>
    </row>
    <row r="1115" spans="1:22" ht="25.15" customHeight="1" x14ac:dyDescent="0.25">
      <c r="A1115" s="48" t="s">
        <v>1864</v>
      </c>
      <c r="B1115" s="20" t="s">
        <v>912</v>
      </c>
      <c r="C1115" s="2">
        <f>D1115+L1115+N1115+P1115+R1115+S1115+T1115+U1115</f>
        <v>106685.85</v>
      </c>
      <c r="D1115" s="3">
        <f>SUM(E1115:J1115)</f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4">
        <v>0</v>
      </c>
      <c r="L1115" s="3">
        <v>0</v>
      </c>
      <c r="M1115" s="3">
        <v>0</v>
      </c>
      <c r="N1115" s="3">
        <v>0</v>
      </c>
      <c r="O1115" s="3">
        <v>0</v>
      </c>
      <c r="P1115" s="3">
        <v>0</v>
      </c>
      <c r="Q1115" s="3">
        <v>0</v>
      </c>
      <c r="R1115" s="3">
        <f>Q1115*3200</f>
        <v>0</v>
      </c>
      <c r="S1115" s="3">
        <v>0</v>
      </c>
      <c r="T1115" s="3">
        <v>0</v>
      </c>
      <c r="U1115" s="3">
        <v>106685.85</v>
      </c>
    </row>
    <row r="1116" spans="1:22" ht="45" customHeight="1" x14ac:dyDescent="0.25">
      <c r="A1116" s="53" t="s">
        <v>312</v>
      </c>
      <c r="B1116" s="53"/>
      <c r="C1116" s="2">
        <f>SUM(C1117)</f>
        <v>2598136.09</v>
      </c>
      <c r="D1116" s="2">
        <f t="shared" ref="D1116:U1116" si="268">SUM(D1117)</f>
        <v>0</v>
      </c>
      <c r="E1116" s="2">
        <f t="shared" si="268"/>
        <v>0</v>
      </c>
      <c r="F1116" s="2">
        <f t="shared" si="268"/>
        <v>0</v>
      </c>
      <c r="G1116" s="2">
        <f t="shared" si="268"/>
        <v>0</v>
      </c>
      <c r="H1116" s="2">
        <f t="shared" si="268"/>
        <v>0</v>
      </c>
      <c r="I1116" s="2">
        <f t="shared" si="268"/>
        <v>0</v>
      </c>
      <c r="J1116" s="2">
        <f t="shared" si="268"/>
        <v>0</v>
      </c>
      <c r="K1116" s="13">
        <f t="shared" si="268"/>
        <v>0</v>
      </c>
      <c r="L1116" s="2">
        <f t="shared" si="268"/>
        <v>0</v>
      </c>
      <c r="M1116" s="2">
        <f t="shared" si="268"/>
        <v>269.7</v>
      </c>
      <c r="N1116" s="2">
        <f t="shared" si="268"/>
        <v>1624522</v>
      </c>
      <c r="O1116" s="2">
        <f t="shared" si="268"/>
        <v>0</v>
      </c>
      <c r="P1116" s="2">
        <f t="shared" si="268"/>
        <v>0</v>
      </c>
      <c r="Q1116" s="2">
        <f t="shared" si="268"/>
        <v>348</v>
      </c>
      <c r="R1116" s="2">
        <f t="shared" si="268"/>
        <v>946601.4</v>
      </c>
      <c r="S1116" s="2">
        <f t="shared" si="268"/>
        <v>0</v>
      </c>
      <c r="T1116" s="2">
        <f t="shared" si="268"/>
        <v>0</v>
      </c>
      <c r="U1116" s="2">
        <f t="shared" si="268"/>
        <v>27012.69</v>
      </c>
      <c r="V1116" s="17">
        <f>C1116</f>
        <v>2598136.09</v>
      </c>
    </row>
    <row r="1117" spans="1:22" ht="25.15" customHeight="1" x14ac:dyDescent="0.25">
      <c r="A1117" s="49" t="s">
        <v>1865</v>
      </c>
      <c r="B1117" s="20" t="s">
        <v>1096</v>
      </c>
      <c r="C1117" s="2">
        <f>D1117+L1117+N1117+P1117+R1117+S1117+T1117+U1117</f>
        <v>2598136.09</v>
      </c>
      <c r="D1117" s="3">
        <f>SUM(E1117:J1117)</f>
        <v>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4">
        <v>0</v>
      </c>
      <c r="L1117" s="3">
        <v>0</v>
      </c>
      <c r="M1117" s="3">
        <v>269.7</v>
      </c>
      <c r="N1117" s="3">
        <v>1624522</v>
      </c>
      <c r="O1117" s="3">
        <v>0</v>
      </c>
      <c r="P1117" s="3">
        <v>0</v>
      </c>
      <c r="Q1117" s="3">
        <v>348</v>
      </c>
      <c r="R1117" s="3">
        <v>946601.4</v>
      </c>
      <c r="S1117" s="3">
        <v>0</v>
      </c>
      <c r="T1117" s="3">
        <v>0</v>
      </c>
      <c r="U1117" s="3">
        <v>27012.69</v>
      </c>
      <c r="V1117" s="5">
        <f>N1117/M1117</f>
        <v>6023.4408602150543</v>
      </c>
    </row>
    <row r="1118" spans="1:22" ht="45" customHeight="1" x14ac:dyDescent="0.25">
      <c r="A1118" s="53" t="s">
        <v>313</v>
      </c>
      <c r="B1118" s="53"/>
      <c r="C1118" s="2">
        <f>SUM(C1119)</f>
        <v>2528624</v>
      </c>
      <c r="D1118" s="2">
        <f t="shared" ref="D1118:U1118" si="269">SUM(D1119)</f>
        <v>0</v>
      </c>
      <c r="E1118" s="2">
        <f t="shared" si="269"/>
        <v>0</v>
      </c>
      <c r="F1118" s="2">
        <f t="shared" si="269"/>
        <v>0</v>
      </c>
      <c r="G1118" s="2">
        <f t="shared" si="269"/>
        <v>0</v>
      </c>
      <c r="H1118" s="2">
        <f t="shared" si="269"/>
        <v>0</v>
      </c>
      <c r="I1118" s="2">
        <f t="shared" si="269"/>
        <v>0</v>
      </c>
      <c r="J1118" s="2">
        <f t="shared" si="269"/>
        <v>0</v>
      </c>
      <c r="K1118" s="13">
        <f t="shared" si="269"/>
        <v>0</v>
      </c>
      <c r="L1118" s="2">
        <f t="shared" si="269"/>
        <v>0</v>
      </c>
      <c r="M1118" s="2">
        <f t="shared" si="269"/>
        <v>252.2</v>
      </c>
      <c r="N1118" s="2">
        <f t="shared" si="269"/>
        <v>1245135.6000000001</v>
      </c>
      <c r="O1118" s="2">
        <f t="shared" si="269"/>
        <v>0</v>
      </c>
      <c r="P1118" s="2">
        <f t="shared" si="269"/>
        <v>0</v>
      </c>
      <c r="Q1118" s="2">
        <f t="shared" si="269"/>
        <v>428</v>
      </c>
      <c r="R1118" s="2">
        <f t="shared" si="269"/>
        <v>1233008.3999999999</v>
      </c>
      <c r="S1118" s="2">
        <f t="shared" si="269"/>
        <v>0</v>
      </c>
      <c r="T1118" s="2">
        <f t="shared" si="269"/>
        <v>0</v>
      </c>
      <c r="U1118" s="2">
        <f t="shared" si="269"/>
        <v>50480</v>
      </c>
      <c r="V1118" s="17">
        <f>C1118</f>
        <v>2528624</v>
      </c>
    </row>
    <row r="1119" spans="1:22" ht="25.15" customHeight="1" x14ac:dyDescent="0.25">
      <c r="A1119" s="49" t="s">
        <v>1866</v>
      </c>
      <c r="B1119" s="20" t="s">
        <v>311</v>
      </c>
      <c r="C1119" s="2">
        <f>D1119+L1119+N1119+P1119+R1119+S1119+T1119+U1119</f>
        <v>2528624</v>
      </c>
      <c r="D1119" s="3">
        <f>SUM(E1119:J1119)</f>
        <v>0</v>
      </c>
      <c r="E1119" s="3">
        <v>0</v>
      </c>
      <c r="F1119" s="3">
        <f>1050*0</f>
        <v>0</v>
      </c>
      <c r="G1119" s="3">
        <f>350*0</f>
        <v>0</v>
      </c>
      <c r="H1119" s="3">
        <f>400*0</f>
        <v>0</v>
      </c>
      <c r="I1119" s="3">
        <f>250*0</f>
        <v>0</v>
      </c>
      <c r="J1119" s="3">
        <v>0</v>
      </c>
      <c r="K1119" s="4">
        <v>0</v>
      </c>
      <c r="L1119" s="3">
        <v>0</v>
      </c>
      <c r="M1119" s="3">
        <v>252.2</v>
      </c>
      <c r="N1119" s="3">
        <v>1245135.6000000001</v>
      </c>
      <c r="O1119" s="3">
        <v>0</v>
      </c>
      <c r="P1119" s="3">
        <v>0</v>
      </c>
      <c r="Q1119" s="3">
        <v>428</v>
      </c>
      <c r="R1119" s="3">
        <v>1233008.3999999999</v>
      </c>
      <c r="S1119" s="3">
        <v>0</v>
      </c>
      <c r="T1119" s="3">
        <v>0</v>
      </c>
      <c r="U1119" s="3">
        <v>50480</v>
      </c>
      <c r="V1119" s="5">
        <f>N1119/M1119</f>
        <v>4937.0959555908012</v>
      </c>
    </row>
    <row r="1120" spans="1:22" x14ac:dyDescent="0.25">
      <c r="A1120" s="51"/>
      <c r="B1120" s="6"/>
      <c r="C1120" s="14"/>
      <c r="D1120" s="6"/>
      <c r="E1120" s="6"/>
      <c r="F1120" s="6"/>
      <c r="G1120" s="6"/>
      <c r="H1120" s="6"/>
      <c r="I1120" s="6"/>
      <c r="J1120" s="6"/>
      <c r="K1120" s="38"/>
      <c r="L1120" s="6"/>
      <c r="M1120" s="6"/>
      <c r="N1120" s="6"/>
      <c r="O1120" s="14"/>
      <c r="P1120" s="14"/>
      <c r="Q1120" s="14"/>
      <c r="R1120" s="14"/>
      <c r="S1120" s="14"/>
      <c r="T1120" s="14"/>
      <c r="U1120" s="14"/>
    </row>
    <row r="1121" spans="1:21" x14ac:dyDescent="0.25">
      <c r="A1121" s="51"/>
      <c r="B1121" s="6"/>
      <c r="C1121" s="6"/>
      <c r="D1121" s="6"/>
      <c r="E1121" s="6"/>
      <c r="F1121" s="6"/>
      <c r="G1121" s="6"/>
      <c r="H1121" s="6"/>
      <c r="I1121" s="6"/>
      <c r="J1121" s="6"/>
      <c r="K1121" s="38"/>
      <c r="L1121" s="6"/>
      <c r="M1121" s="6"/>
      <c r="N1121" s="6"/>
      <c r="O1121" s="14"/>
      <c r="P1121" s="14"/>
      <c r="Q1121" s="14"/>
      <c r="R1121" s="14"/>
      <c r="S1121" s="14"/>
      <c r="T1121" s="14"/>
      <c r="U1121" s="14"/>
    </row>
  </sheetData>
  <sortState ref="A712:IX713">
    <sortCondition ref="B712:B713"/>
  </sortState>
  <mergeCells count="159">
    <mergeCell ref="A1074:B1074"/>
    <mergeCell ref="A1056:B1056"/>
    <mergeCell ref="A416:B416"/>
    <mergeCell ref="A399:B399"/>
    <mergeCell ref="A61:B61"/>
    <mergeCell ref="A1118:B1118"/>
    <mergeCell ref="A26:B26"/>
    <mergeCell ref="A116:B116"/>
    <mergeCell ref="A1084:B1084"/>
    <mergeCell ref="A760:B760"/>
    <mergeCell ref="A1054:B1054"/>
    <mergeCell ref="A1066:B1066"/>
    <mergeCell ref="A1051:B1051"/>
    <mergeCell ref="A1082:B1082"/>
    <mergeCell ref="A1116:B1116"/>
    <mergeCell ref="A1088:B1088"/>
    <mergeCell ref="A1068:B1068"/>
    <mergeCell ref="A1072:B1072"/>
    <mergeCell ref="A833:B833"/>
    <mergeCell ref="A1078:B1078"/>
    <mergeCell ref="A682:B682"/>
    <mergeCell ref="A803:B803"/>
    <mergeCell ref="A711:B711"/>
    <mergeCell ref="A829:B829"/>
    <mergeCell ref="A831:B831"/>
    <mergeCell ref="A782:B782"/>
    <mergeCell ref="A755:B755"/>
    <mergeCell ref="S4:S5"/>
    <mergeCell ref="A244:B244"/>
    <mergeCell ref="A251:B251"/>
    <mergeCell ref="A286:B286"/>
    <mergeCell ref="A68:B68"/>
    <mergeCell ref="A678:B678"/>
    <mergeCell ref="A104:B104"/>
    <mergeCell ref="A114:B114"/>
    <mergeCell ref="A237:B237"/>
    <mergeCell ref="A262:B262"/>
    <mergeCell ref="A242:B242"/>
    <mergeCell ref="A647:B647"/>
    <mergeCell ref="A674:B674"/>
    <mergeCell ref="A418:B418"/>
    <mergeCell ref="A632:B632"/>
    <mergeCell ref="A59:B59"/>
    <mergeCell ref="A66:B66"/>
    <mergeCell ref="A86:B86"/>
    <mergeCell ref="A720:B720"/>
    <mergeCell ref="A57:B57"/>
    <mergeCell ref="A53:B53"/>
    <mergeCell ref="A1112:B1112"/>
    <mergeCell ref="A1086:B1086"/>
    <mergeCell ref="A762:B762"/>
    <mergeCell ref="A716:B716"/>
    <mergeCell ref="A739:B739"/>
    <mergeCell ref="A1049:B1049"/>
    <mergeCell ref="A732:B732"/>
    <mergeCell ref="A1076:B1076"/>
    <mergeCell ref="A766:B766"/>
    <mergeCell ref="A1043:B1043"/>
    <mergeCell ref="A807:B807"/>
    <mergeCell ref="A826:B826"/>
    <mergeCell ref="A1047:B1047"/>
    <mergeCell ref="A1060:B1060"/>
    <mergeCell ref="A757:B757"/>
    <mergeCell ref="A753:B753"/>
    <mergeCell ref="A1045:B1045"/>
    <mergeCell ref="A741:B741"/>
    <mergeCell ref="A768:B768"/>
    <mergeCell ref="A784:B784"/>
    <mergeCell ref="A770:B770"/>
    <mergeCell ref="A747:B747"/>
    <mergeCell ref="A734:B734"/>
    <mergeCell ref="A749:B749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8:B8"/>
    <mergeCell ref="A9:U9"/>
    <mergeCell ref="A10:B10"/>
    <mergeCell ref="A11:B11"/>
    <mergeCell ref="A24:B24"/>
    <mergeCell ref="A30:B30"/>
    <mergeCell ref="C3:C5"/>
    <mergeCell ref="A43:B43"/>
    <mergeCell ref="A55:B55"/>
    <mergeCell ref="A35:B35"/>
    <mergeCell ref="A423:B423"/>
    <mergeCell ref="A346:B346"/>
    <mergeCell ref="A382:B382"/>
    <mergeCell ref="A352:B352"/>
    <mergeCell ref="A341:B341"/>
    <mergeCell ref="A360:B360"/>
    <mergeCell ref="A362:B362"/>
    <mergeCell ref="A397:B397"/>
    <mergeCell ref="A348:B348"/>
    <mergeCell ref="A389:B389"/>
    <mergeCell ref="A318:B318"/>
    <mergeCell ref="A309:B309"/>
    <mergeCell ref="A338:B338"/>
    <mergeCell ref="A266:B266"/>
    <mergeCell ref="A356:B356"/>
    <mergeCell ref="A247:B247"/>
    <mergeCell ref="A289:B289"/>
    <mergeCell ref="A257:B257"/>
    <mergeCell ref="A285:B285"/>
    <mergeCell ref="A284:U284"/>
    <mergeCell ref="A320:B320"/>
    <mergeCell ref="A264:B264"/>
    <mergeCell ref="A268:B268"/>
    <mergeCell ref="A676:U676"/>
    <mergeCell ref="A824:B824"/>
    <mergeCell ref="A751:B751"/>
    <mergeCell ref="A794:B794"/>
    <mergeCell ref="A655:B655"/>
    <mergeCell ref="A420:B420"/>
    <mergeCell ref="A328:B328"/>
    <mergeCell ref="A336:B336"/>
    <mergeCell ref="A635:B635"/>
    <mergeCell ref="A627:B627"/>
    <mergeCell ref="A425:B425"/>
    <mergeCell ref="A677:B677"/>
    <mergeCell ref="A630:B630"/>
    <mergeCell ref="A343:B343"/>
    <mergeCell ref="A120:B120"/>
    <mergeCell ref="A118:B118"/>
    <mergeCell ref="T3:U3"/>
    <mergeCell ref="D3:S3"/>
    <mergeCell ref="A255:B255"/>
    <mergeCell ref="A64:B64"/>
    <mergeCell ref="A89:B89"/>
    <mergeCell ref="A96:B96"/>
    <mergeCell ref="A727:B727"/>
    <mergeCell ref="A722:B722"/>
    <mergeCell ref="A705:B705"/>
    <mergeCell ref="A714:B714"/>
    <mergeCell ref="A645:B645"/>
    <mergeCell ref="A672:B672"/>
    <mergeCell ref="A658:B658"/>
    <mergeCell ref="A651:B651"/>
    <mergeCell ref="A653:B653"/>
    <mergeCell ref="A724:B724"/>
    <mergeCell ref="A708:B708"/>
    <mergeCell ref="A270:B270"/>
    <mergeCell ref="A311:B311"/>
    <mergeCell ref="A259:B259"/>
    <mergeCell ref="A323:B323"/>
    <mergeCell ref="A315:B315"/>
  </mergeCells>
  <printOptions horizontalCentered="1"/>
  <pageMargins left="0.31496062992125984" right="0.31496062992125984" top="0.35433070866141736" bottom="0.35433070866141736" header="0.11811023622047245" footer="0.31496062992125984"/>
  <pageSetup paperSize="9" scale="37" firstPageNumber="36" fitToHeight="0" orientation="landscape" useFirstPageNumber="1" r:id="rId1"/>
  <headerFooter>
    <oddHeader>&amp;C&amp;P</oddHeader>
  </headerFooter>
  <rowBreaks count="21" manualBreakCount="21">
    <brk id="39" max="20" man="1"/>
    <brk id="85" max="20" man="1"/>
    <brk id="136" max="20" man="1"/>
    <brk id="194" max="20" man="1"/>
    <brk id="248" max="20" man="1"/>
    <brk id="298" max="20" man="1"/>
    <brk id="345" max="20" man="1"/>
    <brk id="396" max="20" man="1"/>
    <brk id="448" max="20" man="1"/>
    <brk id="506" max="20" man="1"/>
    <brk id="564" max="20" man="1"/>
    <brk id="622" max="20" man="1"/>
    <brk id="670" max="20" man="1"/>
    <brk id="719" max="20" man="1"/>
    <brk id="763" max="20" man="1"/>
    <brk id="812" max="20" man="1"/>
    <brk id="864" max="20" man="1"/>
    <brk id="920" max="20" man="1"/>
    <brk id="976" max="20" man="1"/>
    <brk id="1032" max="20" man="1"/>
    <brk id="107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Логутова Лариса Ферденантовна</cp:lastModifiedBy>
  <cp:lastPrinted>2023-01-27T07:13:29Z</cp:lastPrinted>
  <dcterms:created xsi:type="dcterms:W3CDTF">2012-12-13T11:50:40Z</dcterms:created>
  <dcterms:modified xsi:type="dcterms:W3CDTF">2023-02-02T14:30:40Z</dcterms:modified>
</cp:coreProperties>
</file>